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ate1904="1" showInkAnnotation="0" autoCompressPictures="0"/>
  <mc:AlternateContent xmlns:mc="http://schemas.openxmlformats.org/markup-compatibility/2006">
    <mc:Choice Requires="x15">
      <x15ac:absPath xmlns:x15ac="http://schemas.microsoft.com/office/spreadsheetml/2010/11/ac" url="https://doeosc365-my.sharepoint.com/personal/carol_rabke_science_doe_gov/Documents/Comm Plan Guidance/"/>
    </mc:Choice>
  </mc:AlternateContent>
  <xr:revisionPtr revIDLastSave="82" documentId="8_{1FAACBF9-CD1E-4B54-94D3-B41479FBDA91}" xr6:coauthVersionLast="47" xr6:coauthVersionMax="47" xr10:uidLastSave="{2A88B240-96DC-4697-88CD-CB4578E9DB26}"/>
  <bookViews>
    <workbookView xWindow="-110" yWindow="-110" windowWidth="19420" windowHeight="10420" xr2:uid="{00000000-000D-0000-FFFF-FFFF00000000}"/>
  </bookViews>
  <sheets>
    <sheet name="ProForma income - EBITDA only" sheetId="7" r:id="rId1"/>
    <sheet name="Assumptions" sheetId="3" r:id="rId2"/>
    <sheet name="Assumptions EXAMPLE" sheetId="8"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8" l="1"/>
  <c r="F22" i="8" s="1"/>
  <c r="G21" i="8"/>
  <c r="F21" i="8" s="1"/>
  <c r="G18" i="8"/>
  <c r="F18" i="8"/>
  <c r="G15" i="8"/>
  <c r="F15" i="8" s="1"/>
  <c r="D35" i="7"/>
  <c r="C35" i="7"/>
  <c r="C43" i="7" s="1"/>
  <c r="C16" i="7"/>
  <c r="D16" i="7"/>
  <c r="G54" i="7"/>
  <c r="F54" i="7"/>
  <c r="E54" i="7"/>
  <c r="G35" i="7"/>
  <c r="F35" i="7"/>
  <c r="E35" i="7"/>
  <c r="G19" i="7"/>
  <c r="F19" i="7"/>
  <c r="E19" i="7"/>
  <c r="D43" i="7"/>
  <c r="D45" i="7" s="1"/>
  <c r="D19" i="7"/>
  <c r="C19" i="7"/>
  <c r="C31" i="7" s="1"/>
  <c r="C41" i="7"/>
  <c r="D25" i="7"/>
  <c r="D28" i="7"/>
  <c r="E25" i="7"/>
  <c r="E28" i="7"/>
  <c r="F25" i="7"/>
  <c r="F28" i="7"/>
  <c r="G25" i="7"/>
  <c r="G28" i="7"/>
  <c r="C25" i="7"/>
  <c r="C28" i="7"/>
  <c r="D41" i="7"/>
  <c r="E41" i="7"/>
  <c r="E43" i="7"/>
  <c r="F41" i="7"/>
  <c r="F43" i="7"/>
  <c r="G41" i="7"/>
  <c r="G43" i="7"/>
  <c r="D13" i="7"/>
  <c r="D15" i="7"/>
  <c r="D31" i="7"/>
  <c r="D32" i="7" s="1"/>
  <c r="E13" i="7"/>
  <c r="E15" i="7"/>
  <c r="E31" i="7"/>
  <c r="E45" i="7"/>
  <c r="E49" i="7"/>
  <c r="F13" i="7"/>
  <c r="F15" i="7"/>
  <c r="F31" i="7"/>
  <c r="F45" i="7"/>
  <c r="F49" i="7"/>
  <c r="G13" i="7"/>
  <c r="G15" i="7"/>
  <c r="G31" i="7"/>
  <c r="G45" i="7"/>
  <c r="G49" i="7"/>
  <c r="C13" i="7"/>
  <c r="C15" i="7"/>
  <c r="G46" i="7"/>
  <c r="F46" i="7"/>
  <c r="E46" i="7"/>
  <c r="G32" i="7"/>
  <c r="F32" i="7"/>
  <c r="E32" i="7"/>
  <c r="G26" i="7"/>
  <c r="F26" i="7"/>
  <c r="E26" i="7"/>
  <c r="G16" i="7"/>
  <c r="F16" i="7"/>
  <c r="E16" i="7"/>
  <c r="G8" i="7"/>
  <c r="F8" i="7"/>
  <c r="E8" i="7"/>
  <c r="D8" i="7"/>
  <c r="G15" i="3"/>
  <c r="F15" i="3"/>
  <c r="G18" i="3"/>
  <c r="F18" i="3"/>
  <c r="G21" i="3"/>
  <c r="F21" i="3"/>
  <c r="G22" i="3"/>
  <c r="F22" i="3"/>
  <c r="D46" i="7" l="1"/>
  <c r="D49" i="7"/>
  <c r="D54" i="7" s="1"/>
  <c r="C32" i="7"/>
  <c r="C45" i="7"/>
  <c r="C49" i="7" l="1"/>
  <c r="C54" i="7" s="1"/>
  <c r="C55" i="7" s="1"/>
  <c r="D55" i="7" s="1"/>
  <c r="E55" i="7" s="1"/>
  <c r="F55" i="7" s="1"/>
  <c r="G55" i="7" s="1"/>
  <c r="C4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tc={6301A6E6-5712-4D9E-8EDD-E13097CED3D2}</author>
    <author>Jenny Servo</author>
    <author>Microsoft Office User</author>
  </authors>
  <commentList>
    <comment ref="B18" authorId="0" shapeId="0" xr:uid="{6301A6E6-5712-4D9E-8EDD-E13097CED3D2}">
      <text>
        <t>[Threaded comment]
Your version of Excel allows you to read this threaded comment; however, any edits to it will get removed if the file is opened in a newer version of Excel. Learn more: https://go.microsoft.com/fwlink/?linkid=870924
Comment:
    You can elect to use up to $50K for TABA services ABOVE your award maximum.  See the FOA for specifics on the allowable services.</t>
      </text>
    </comment>
    <comment ref="B22" authorId="1" shapeId="0" xr:uid="{00000000-0006-0000-0100-000001000000}">
      <text>
        <r>
          <rPr>
            <b/>
            <sz val="9"/>
            <color rgb="FF000000"/>
            <rFont val="Geneva"/>
            <family val="2"/>
          </rPr>
          <t>Develop an associated parts and materials list to substantiate</t>
        </r>
        <r>
          <rPr>
            <sz val="9"/>
            <color rgb="FF000000"/>
            <rFont val="Geneva"/>
            <family val="2"/>
          </rPr>
          <t xml:space="preserve">
</t>
        </r>
      </text>
    </comment>
    <comment ref="B23" authorId="1" shapeId="0" xr:uid="{00000000-0006-0000-0100-000002000000}">
      <text>
        <r>
          <rPr>
            <b/>
            <sz val="9"/>
            <color rgb="FF000000"/>
            <rFont val="Geneva"/>
            <family val="2"/>
          </rPr>
          <t>Develop headcount table associated with production staff, indicating % time spent on this product</t>
        </r>
        <r>
          <rPr>
            <sz val="9"/>
            <color rgb="FF000000"/>
            <rFont val="Geneva"/>
            <family val="2"/>
          </rPr>
          <t xml:space="preserve">
</t>
        </r>
        <r>
          <rPr>
            <sz val="9"/>
            <color rgb="FF000000"/>
            <rFont val="Geneva"/>
            <family val="2"/>
          </rPr>
          <t xml:space="preserve">
</t>
        </r>
        <r>
          <rPr>
            <sz val="9"/>
            <color rgb="FF000000"/>
            <rFont val="Geneva"/>
            <family val="2"/>
          </rPr>
          <t>DO NOT INCLUDE EQUIPMENT DEPRECIATION</t>
        </r>
      </text>
    </comment>
    <comment ref="B24" authorId="1" shapeId="0" xr:uid="{00000000-0006-0000-0100-000003000000}">
      <text>
        <r>
          <rPr>
            <b/>
            <sz val="9"/>
            <color rgb="FF000000"/>
            <rFont val="Geneva"/>
            <family val="2"/>
          </rPr>
          <t>Obligations based on licensing-in technology (i.e., from a university or another company)</t>
        </r>
        <r>
          <rPr>
            <sz val="9"/>
            <color rgb="FF000000"/>
            <rFont val="Geneva"/>
            <family val="2"/>
          </rPr>
          <t xml:space="preserve">
</t>
        </r>
      </text>
    </comment>
    <comment ref="B26" authorId="1" shapeId="0" xr:uid="{00000000-0006-0000-0100-000004000000}">
      <text>
        <r>
          <rPr>
            <b/>
            <sz val="9"/>
            <color rgb="FF000000"/>
            <rFont val="Geneva"/>
            <family val="2"/>
          </rPr>
          <t>Total COGS/ # units</t>
        </r>
        <r>
          <rPr>
            <sz val="9"/>
            <color rgb="FF000000"/>
            <rFont val="Geneva"/>
            <family val="2"/>
          </rPr>
          <t xml:space="preserve">
</t>
        </r>
      </text>
    </comment>
    <comment ref="B35" authorId="2" shapeId="0" xr:uid="{114111FD-6E87-4DB3-A594-851A0505D2E7}">
      <text>
        <r>
          <rPr>
            <sz val="10"/>
            <color rgb="FF000000"/>
            <rFont val="Calibri"/>
            <family val="2"/>
          </rPr>
          <t xml:space="preserve">Net of 7% fee on direct + indirect expenses.
Note:  Total amount of the budget (including the fee) cannot exceed the maximum Phase II award amount listed for each topic in the relevant Phase I topics document (typically, $1.1M or $1.6M) unless you are using TABA services.  Then, total amount of the budget is award maximum + TABA total. </t>
        </r>
      </text>
    </comment>
    <comment ref="B46" authorId="1" shapeId="0" xr:uid="{00000000-0006-0000-0100-000006000000}">
      <text>
        <r>
          <rPr>
            <b/>
            <sz val="9"/>
            <color indexed="81"/>
            <rFont val="Geneva"/>
            <family val="2"/>
          </rPr>
          <t>EBITDA/Production Revenue</t>
        </r>
        <r>
          <rPr>
            <sz val="9"/>
            <color indexed="81"/>
            <rFont val="Geneva"/>
            <family val="2"/>
          </rPr>
          <t xml:space="preserve">
this row is the operating margin % to be used in row 28 of the DOE ROI worksheet</t>
        </r>
      </text>
    </comment>
    <comment ref="B53" authorId="2" shapeId="0" xr:uid="{00000000-0006-0000-0100-000007000000}">
      <text>
        <r>
          <rPr>
            <sz val="10"/>
            <color rgb="FF000000"/>
            <rFont val="Calibri"/>
            <family val="2"/>
          </rPr>
          <t xml:space="preserve">Investment can come from outside investor(s) or from internal company funds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Jenny Servo</author>
  </authors>
  <commentList>
    <comment ref="F15" authorId="0" shapeId="0" xr:uid="{00000000-0006-0000-0200-000001000000}">
      <text>
        <r>
          <rPr>
            <b/>
            <sz val="9"/>
            <color indexed="81"/>
            <rFont val="Geneva"/>
            <family val="2"/>
          </rPr>
          <t>20% of sales</t>
        </r>
        <r>
          <rPr>
            <sz val="9"/>
            <color indexed="81"/>
            <rFont val="Geneva"/>
            <family val="2"/>
          </rPr>
          <t xml:space="preserve">
</t>
        </r>
      </text>
    </comment>
    <comment ref="F18" authorId="0" shapeId="0" xr:uid="{00000000-0006-0000-0200-000002000000}">
      <text>
        <r>
          <rPr>
            <b/>
            <sz val="9"/>
            <color indexed="81"/>
            <rFont val="Geneva"/>
            <family val="2"/>
          </rPr>
          <t>20% of sales</t>
        </r>
        <r>
          <rPr>
            <sz val="9"/>
            <color indexed="81"/>
            <rFont val="Geneva"/>
            <family val="2"/>
          </rPr>
          <t xml:space="preserve">
</t>
        </r>
      </text>
    </comment>
    <comment ref="F21" authorId="0" shapeId="0" xr:uid="{00000000-0006-0000-0200-000003000000}">
      <text>
        <r>
          <rPr>
            <b/>
            <sz val="9"/>
            <color indexed="81"/>
            <rFont val="Geneva"/>
            <family val="2"/>
          </rPr>
          <t>20% of sales</t>
        </r>
        <r>
          <rPr>
            <sz val="9"/>
            <color indexed="81"/>
            <rFont val="Geneva"/>
            <family val="2"/>
          </rPr>
          <t xml:space="preserve">
</t>
        </r>
      </text>
    </comment>
    <comment ref="F22" authorId="0" shapeId="0" xr:uid="{00000000-0006-0000-0200-000004000000}">
      <text>
        <r>
          <rPr>
            <b/>
            <sz val="9"/>
            <color indexed="81"/>
            <rFont val="Geneva"/>
            <family val="2"/>
          </rPr>
          <t>20% of sales</t>
        </r>
        <r>
          <rPr>
            <sz val="9"/>
            <color indexed="81"/>
            <rFont val="Genev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Jenny Servo</author>
  </authors>
  <commentList>
    <comment ref="F15" authorId="0" shapeId="0" xr:uid="{BE7A9CD4-999A-468A-9CCB-55F68DC8AB23}">
      <text>
        <r>
          <rPr>
            <b/>
            <sz val="9"/>
            <color indexed="81"/>
            <rFont val="Geneva"/>
            <family val="2"/>
          </rPr>
          <t>20% of sales</t>
        </r>
        <r>
          <rPr>
            <sz val="9"/>
            <color indexed="81"/>
            <rFont val="Geneva"/>
            <family val="2"/>
          </rPr>
          <t xml:space="preserve">
</t>
        </r>
      </text>
    </comment>
    <comment ref="F18" authorId="0" shapeId="0" xr:uid="{B2C1EFC4-7816-4B01-8F72-14C321C338D1}">
      <text>
        <r>
          <rPr>
            <b/>
            <sz val="9"/>
            <color indexed="81"/>
            <rFont val="Geneva"/>
            <family val="2"/>
          </rPr>
          <t>20% of sales</t>
        </r>
        <r>
          <rPr>
            <sz val="9"/>
            <color indexed="81"/>
            <rFont val="Geneva"/>
            <family val="2"/>
          </rPr>
          <t xml:space="preserve">
</t>
        </r>
      </text>
    </comment>
    <comment ref="F21" authorId="0" shapeId="0" xr:uid="{F1FCEDAD-90BB-4585-83C8-31D7A24FFC2E}">
      <text>
        <r>
          <rPr>
            <b/>
            <sz val="9"/>
            <color indexed="81"/>
            <rFont val="Geneva"/>
            <family val="2"/>
          </rPr>
          <t>20% of sales</t>
        </r>
        <r>
          <rPr>
            <sz val="9"/>
            <color indexed="81"/>
            <rFont val="Geneva"/>
            <family val="2"/>
          </rPr>
          <t xml:space="preserve">
</t>
        </r>
      </text>
    </comment>
    <comment ref="F22" authorId="0" shapeId="0" xr:uid="{D6D4F345-930B-4867-9196-AB84AB946093}">
      <text>
        <r>
          <rPr>
            <b/>
            <sz val="9"/>
            <color indexed="81"/>
            <rFont val="Geneva"/>
            <family val="2"/>
          </rPr>
          <t>20% of sales</t>
        </r>
        <r>
          <rPr>
            <sz val="9"/>
            <color indexed="81"/>
            <rFont val="Geneva"/>
            <family val="2"/>
          </rPr>
          <t xml:space="preserve">
</t>
        </r>
      </text>
    </comment>
  </commentList>
</comments>
</file>

<file path=xl/sharedStrings.xml><?xml version="1.0" encoding="utf-8"?>
<sst xmlns="http://schemas.openxmlformats.org/spreadsheetml/2006/main" count="148" uniqueCount="100">
  <si>
    <t>The other expenses are a % of the total company expenses associated with this product, and represent the proportion spent on support of the GenPro product. Sales were initially done exclusively by the company President who did not spend a lot of time on this endeavor. Support staff also spent some of their time supporting this initiative. The expenses on the sales/marketing line in Year 1 are the costs associated with attending 1 trade show and producing a short-run of publicity materials. In year 3, a VP of Sales was added. His salary, anticipated commission and marketing expenses were added to the Sales/Marketing line in year 3. With respect to internal R&amp;D, as the number of units to be sold increased, the amount invested in development of new processes to produce the product in a more cost effective way increased and then dropped. Contract R&amp;D associated with this product ended at the end of Year 1, and the company increased its IR&amp;D</t>
  </si>
  <si>
    <t>During Year 1: The GenPro products were produced in-house by the engineers who had worked on the design during the SBIR contract work. Production of the first 5 units was NOT done with SBIR funding and required about 20% of their time. XYZ quickly recognized that it would be too expensive to use these engineers during scale up. Therefore, a mechanic and a production engineer were hired during year 2, who were 50% engaged in this product. During year 3, this same team would work 100% time on production of this product. In year 5 an additional production engineer and machine shop personnel were added (all working 100% time).</t>
  </si>
  <si>
    <t xml:space="preserve">In the production of GenPro a process was used that was exclusively licensed(in) from the unversity with which the company had an on-going relationship. </t>
  </si>
  <si>
    <t>Total GM$</t>
  </si>
  <si>
    <t>COGS consulting or after sale service</t>
  </si>
  <si>
    <t>COGS (per unit)</t>
  </si>
  <si>
    <t>Total Gross Margin %</t>
  </si>
  <si>
    <t>A parts and materials list was generated that provide the basis for the materials costs</t>
  </si>
  <si>
    <t xml:space="preserve">Sales Head Count Requirements     </t>
  </si>
  <si>
    <t>XYZ Corporation has historically been a contract R&amp;D firm and has never been involved with either manufacturing or sales. XYZ wants to test the waters with this product (their first). GenPro (stands for Generic Product),  a manufactured item that will be sold directly to the power generation market. The selling price of the product is based on market comparisons. The company has a machine shop and can do small quantity production in-house. Therefore, their goal is to start small and use their existing resources. XYZ corporation has had significant SBIR/STTR/ATP investment in the technology platform. Their intent is to commercialize other products from this technology platform using a variety of commercialization strategies.</t>
  </si>
  <si>
    <t>Section 3</t>
  </si>
  <si>
    <t>XYZ Corporation</t>
  </si>
  <si>
    <t>Year 1</t>
  </si>
  <si>
    <t>Year 2</t>
  </si>
  <si>
    <t>Year 3</t>
  </si>
  <si>
    <t>Year 4</t>
  </si>
  <si>
    <t>Year 5</t>
  </si>
  <si>
    <t>NA</t>
  </si>
  <si>
    <t>Units expected to be sold</t>
  </si>
  <si>
    <t>$ avg selling price of total product</t>
  </si>
  <si>
    <t>Consulting or aftersale services</t>
  </si>
  <si>
    <t>Cost of Goods Sold (COGS)</t>
  </si>
  <si>
    <t>Material</t>
  </si>
  <si>
    <t>Labor</t>
  </si>
  <si>
    <t>Licensing &amp; Royalties</t>
  </si>
  <si>
    <t>Total COGS</t>
  </si>
  <si>
    <t>Other Expenses</t>
  </si>
  <si>
    <t>Administrative (G&amp;A)</t>
  </si>
  <si>
    <t>Internal R&amp;D</t>
  </si>
  <si>
    <t>Legal</t>
  </si>
  <si>
    <t xml:space="preserve">Facilities </t>
  </si>
  <si>
    <t>Legal fees include patent filings in Year 1 and 3 estimated to be $15,000 each and other costs associated with related commercial contracts. With respect to facility costs, the company did not outgrow its existing space but did need to add new equipment in year 3.</t>
  </si>
  <si>
    <t>Sales</t>
  </si>
  <si>
    <t>Marketing</t>
  </si>
  <si>
    <t>Royalties</t>
  </si>
  <si>
    <t>Section 5</t>
  </si>
  <si>
    <t>Assumptions accompanying financials, organized by section</t>
  </si>
  <si>
    <t>Market</t>
  </si>
  <si>
    <t>Section 1</t>
  </si>
  <si>
    <t>Section 2</t>
  </si>
  <si>
    <t>Production Revenue</t>
  </si>
  <si>
    <t>The served available market for the product (GenPro) was previously calculated and information found to reasonably project the rate of market growth.</t>
  </si>
  <si>
    <t>Direct</t>
  </si>
  <si>
    <t>Headcount</t>
  </si>
  <si>
    <t>Base Salary</t>
  </si>
  <si>
    <t>Total cost</t>
  </si>
  <si>
    <t>President</t>
  </si>
  <si>
    <t>Same</t>
  </si>
  <si>
    <t>VP, Sales</t>
  </si>
  <si>
    <t>President is G&amp;A: assume 5% time on sales</t>
  </si>
  <si>
    <t>Assume 10% time spent on sales</t>
  </si>
  <si>
    <t>Incentive %</t>
  </si>
  <si>
    <t>Incentive $</t>
  </si>
  <si>
    <t>Assume 15% time on relationships and bonus for corporate growth</t>
  </si>
  <si>
    <t>Manufacturing</t>
  </si>
  <si>
    <t xml:space="preserve"> Operating Expenses</t>
  </si>
  <si>
    <t>Total Operating Expenses</t>
  </si>
  <si>
    <t>Total Selling General and Administrative</t>
  </si>
  <si>
    <t>Gross Margin*</t>
  </si>
  <si>
    <t>Cash Proxy</t>
  </si>
  <si>
    <t>Net Addition (Subtraction) from Cash</t>
  </si>
  <si>
    <t>Year-End Cash Proxy</t>
  </si>
  <si>
    <t>EBITDA</t>
  </si>
  <si>
    <t>&lt;= EBITDA is earnings before interest, taxes, depreciation, and amortization - it is a close proxy for cash flow from operations</t>
  </si>
  <si>
    <t>- Capital Expenditures</t>
  </si>
  <si>
    <t>- Loan Payments</t>
  </si>
  <si>
    <t>+ Matching Grants</t>
  </si>
  <si>
    <t>+ Investments (Paid in Capital)</t>
  </si>
  <si>
    <t>&lt;= If you're repaying a loan, this would go here</t>
  </si>
  <si>
    <t>&lt;= This line should be positive for all years!</t>
  </si>
  <si>
    <t>&lt;= This will be the investments you need to raise to make sure you have adequate cash at the end of the year</t>
  </si>
  <si>
    <t>*Memo: depreciation not included in Gross Margin</t>
  </si>
  <si>
    <t>(Cash proxy is optional to include, but encouraged if you need to raise significant investment)</t>
  </si>
  <si>
    <t>&lt;= You can either include matching state grants in your revenue line above or here</t>
  </si>
  <si>
    <t>EBITDA Margin % (operating margin)</t>
  </si>
  <si>
    <t>Market Growth Rate</t>
  </si>
  <si>
    <t xml:space="preserve">Served Available Market size </t>
  </si>
  <si>
    <t>% market share - total market</t>
  </si>
  <si>
    <t>Phase II (2022)</t>
  </si>
  <si>
    <t>&lt;= Investment(s) you're making such as new equipment purchases</t>
  </si>
  <si>
    <t>Total Revenue</t>
  </si>
  <si>
    <t>Pro Forma Income Statement - Manufacturing</t>
  </si>
  <si>
    <t>TABA Services</t>
  </si>
  <si>
    <t>SBIR/STTR &amp; TABA Expenses (Direct &amp; Indirect)</t>
  </si>
  <si>
    <t>SBIR/STTR grant - R&amp;D</t>
  </si>
  <si>
    <t>Salespersons</t>
  </si>
  <si>
    <t xml:space="preserve">How did you calculate the market size for the initial year of the projection period? How is the growth rate calculated? Is it applied over the projection period? </t>
  </si>
  <si>
    <t xml:space="preserve">How did you calculate/estimate sales? Does the growth rate apply to this or did you estimate each year independently? </t>
  </si>
  <si>
    <t>State any assumptions you used along with your methodology for calculating/estimating the expenses in this section.</t>
  </si>
  <si>
    <t>Will you be licensing-in technology (i.e., from a university or another company)?</t>
  </si>
  <si>
    <t>The company is 8 years old and prior to this time had 90% of its income came from science-for-hire contracts from the federal government. For this reason the company's accounting system was set up for government accounting and was divided into Direct Labor, G&amp;A, OH, and Fee. XYZ recognizes that as it shifts to being a commercial product company, it must also represent its financials in a manner consistent with commercial practices. The COGS calculation is based on the expenses associated with this particular product. These costs are highlighted below</t>
  </si>
  <si>
    <t>The COGS calculation is based on the expenses associated with this particular product - material and associated labor costs are highlighted below.</t>
  </si>
  <si>
    <t>Use in ROW 24 of ROI Worksheet</t>
  </si>
  <si>
    <t>Gross Margin = Revenue - COGS</t>
  </si>
  <si>
    <t>Total COGS - product</t>
  </si>
  <si>
    <t>For years 2022 to 2026</t>
  </si>
  <si>
    <t>Phase II (2023)</t>
  </si>
  <si>
    <t>Product Revenue (Sales of Product)</t>
  </si>
  <si>
    <t>Total Product sales (Revenue)</t>
  </si>
  <si>
    <t>Product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</si>
</sst>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_(&quot;$&quot;* #,##0_);_(&quot;$&quot;* \(#,##0\);_(&quot;$&quot;* &quot;-&quot;??_);_(@_)"/>
  </numFmts>
  <fonts count="38">
    <font>
      <sz val="10"/>
      <name val="Verdana"/>
    </font>
    <font>
      <b/>
      <sz val="10"/>
      <name val="Verdana"/>
      <family val="2"/>
    </font>
    <font>
      <sz val="10"/>
      <name val="Verdana"/>
      <family val="2"/>
    </font>
    <font>
      <sz val="18"/>
      <color indexed="9"/>
      <name val="Verdana"/>
      <family val="2"/>
    </font>
    <font>
      <b/>
      <sz val="12"/>
      <color indexed="9"/>
      <name val="Verdana"/>
      <family val="2"/>
    </font>
    <font>
      <b/>
      <sz val="12"/>
      <color indexed="9"/>
      <name val="Arial"/>
      <family val="2"/>
    </font>
    <font>
      <b/>
      <sz val="14"/>
      <name val="Verdana"/>
      <family val="2"/>
    </font>
    <font>
      <sz val="10"/>
      <color indexed="9"/>
      <name val="Verdana"/>
      <family val="2"/>
    </font>
    <font>
      <b/>
      <sz val="12"/>
      <name val="Verdana"/>
      <family val="2"/>
    </font>
    <font>
      <sz val="9"/>
      <color indexed="81"/>
      <name val="Geneva"/>
      <family val="2"/>
    </font>
    <font>
      <b/>
      <sz val="9"/>
      <color indexed="81"/>
      <name val="Geneva"/>
      <family val="2"/>
    </font>
    <font>
      <b/>
      <sz val="10"/>
      <color indexed="9"/>
      <name val="Verdana"/>
      <family val="2"/>
    </font>
    <font>
      <sz val="8"/>
      <name val="Verdana"/>
      <family val="2"/>
    </font>
    <font>
      <b/>
      <sz val="10"/>
      <name val="Verdana"/>
      <family val="2"/>
    </font>
    <font>
      <b/>
      <sz val="12"/>
      <color indexed="9"/>
      <name val="Verdana"/>
      <family val="2"/>
    </font>
    <font>
      <b/>
      <sz val="18"/>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1"/>
      <name val="Verdana"/>
      <family val="2"/>
    </font>
    <font>
      <b/>
      <sz val="9"/>
      <color rgb="FF000000"/>
      <name val="Geneva"/>
      <family val="2"/>
    </font>
    <font>
      <sz val="9"/>
      <color rgb="FF000000"/>
      <name val="Geneva"/>
      <family val="2"/>
    </font>
    <font>
      <sz val="10"/>
      <color rgb="FF000000"/>
      <name val="Calibri"/>
      <family val="2"/>
    </font>
    <font>
      <sz val="10"/>
      <color theme="1"/>
      <name val="Verdana"/>
      <family val="2"/>
    </font>
  </fonts>
  <fills count="32">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indexed="50"/>
        <bgColor indexed="64"/>
      </patternFill>
    </fill>
    <fill>
      <patternFill patternType="solid">
        <fgColor indexed="22"/>
        <bgColor indexed="64"/>
      </patternFill>
    </fill>
    <fill>
      <patternFill patternType="solid">
        <fgColor indexed="29"/>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C0C0"/>
        <bgColor indexed="64"/>
      </patternFill>
    </fill>
    <fill>
      <patternFill patternType="solid">
        <fgColor theme="0" tint="-0.249977111117893"/>
        <bgColor indexed="64"/>
      </patternFill>
    </fill>
  </fills>
  <borders count="4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8"/>
      </right>
      <top style="thin">
        <color auto="1"/>
      </top>
      <bottom/>
      <diagonal/>
    </border>
    <border>
      <left style="thin">
        <color auto="1"/>
      </left>
      <right/>
      <top/>
      <bottom style="thin">
        <color auto="1"/>
      </bottom>
      <diagonal/>
    </border>
    <border>
      <left/>
      <right/>
      <top/>
      <bottom style="thin">
        <color auto="1"/>
      </bottom>
      <diagonal/>
    </border>
    <border>
      <left/>
      <right style="thin">
        <color indexed="8"/>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indexed="8"/>
      </right>
      <top style="thin">
        <color indexed="8"/>
      </top>
      <bottom style="thin">
        <color indexed="8"/>
      </bottom>
      <diagonal/>
    </border>
    <border>
      <left style="medium">
        <color auto="1"/>
      </left>
      <right/>
      <top style="thin">
        <color indexed="8"/>
      </top>
      <bottom style="thin">
        <color indexed="8"/>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thin">
        <color indexed="8"/>
      </top>
      <bottom style="thin">
        <color indexed="8"/>
      </bottom>
      <diagonal/>
    </border>
    <border>
      <left/>
      <right style="medium">
        <color indexed="64"/>
      </right>
      <top style="medium">
        <color auto="1"/>
      </top>
      <bottom style="medium">
        <color auto="1"/>
      </bottom>
      <diagonal/>
    </border>
    <border>
      <left style="medium">
        <color indexed="64"/>
      </left>
      <right style="medium">
        <color indexed="64"/>
      </right>
      <top style="thin">
        <color indexed="8"/>
      </top>
      <bottom style="medium">
        <color auto="1"/>
      </bottom>
      <diagonal/>
    </border>
    <border>
      <left style="medium">
        <color indexed="64"/>
      </left>
      <right/>
      <top style="thin">
        <color indexed="8"/>
      </top>
      <bottom style="thin">
        <color auto="1"/>
      </bottom>
      <diagonal/>
    </border>
    <border>
      <left style="medium">
        <color indexed="64"/>
      </left>
      <right/>
      <top style="thin">
        <color auto="1"/>
      </top>
      <bottom style="thin">
        <color indexed="8"/>
      </bottom>
      <diagonal/>
    </border>
    <border>
      <left style="medium">
        <color indexed="8"/>
      </left>
      <right/>
      <top style="thin">
        <color indexed="8"/>
      </top>
      <bottom style="thin">
        <color indexed="8"/>
      </bottom>
      <diagonal/>
    </border>
    <border>
      <left style="medium">
        <color indexed="64"/>
      </left>
      <right/>
      <top style="thin">
        <color indexed="8"/>
      </top>
      <bottom style="medium">
        <color auto="1"/>
      </bottom>
      <diagonal/>
    </border>
  </borders>
  <cellStyleXfs count="77">
    <xf numFmtId="0" fontId="0" fillId="0" borderId="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5" borderId="0" applyNumberFormat="0" applyBorder="0" applyAlignment="0" applyProtection="0"/>
    <xf numFmtId="0" fontId="18" fillId="9" borderId="0" applyNumberFormat="0" applyBorder="0" applyAlignment="0" applyProtection="0"/>
    <xf numFmtId="0" fontId="19" fillId="26" borderId="28" applyNumberFormat="0" applyAlignment="0" applyProtection="0"/>
    <xf numFmtId="0" fontId="20" fillId="27" borderId="29"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xf numFmtId="0" fontId="22" fillId="10" borderId="0" applyNumberFormat="0" applyBorder="0" applyAlignment="0" applyProtection="0"/>
    <xf numFmtId="0" fontId="23" fillId="0" borderId="30" applyNumberFormat="0" applyFill="0" applyAlignment="0" applyProtection="0"/>
    <xf numFmtId="0" fontId="24" fillId="0" borderId="31" applyNumberFormat="0" applyFill="0" applyAlignment="0" applyProtection="0"/>
    <xf numFmtId="0" fontId="25" fillId="0" borderId="32" applyNumberFormat="0" applyFill="0" applyAlignment="0" applyProtection="0"/>
    <xf numFmtId="0" fontId="25" fillId="0" borderId="0" applyNumberFormat="0" applyFill="0" applyBorder="0" applyAlignment="0" applyProtection="0"/>
    <xf numFmtId="0" fontId="26" fillId="13" borderId="28" applyNumberFormat="0" applyAlignment="0" applyProtection="0"/>
    <xf numFmtId="0" fontId="27" fillId="0" borderId="33" applyNumberFormat="0" applyFill="0" applyAlignment="0" applyProtection="0"/>
    <xf numFmtId="0" fontId="28" fillId="28" borderId="0" applyNumberFormat="0" applyBorder="0" applyAlignment="0" applyProtection="0"/>
    <xf numFmtId="0" fontId="2" fillId="29" borderId="34" applyNumberFormat="0" applyFont="0" applyAlignment="0" applyProtection="0"/>
    <xf numFmtId="0" fontId="29" fillId="26" borderId="35" applyNumberFormat="0" applyAlignment="0" applyProtection="0"/>
    <xf numFmtId="9" fontId="2" fillId="0" borderId="0" applyFont="0" applyFill="0" applyBorder="0" applyAlignment="0" applyProtection="0"/>
    <xf numFmtId="0" fontId="30" fillId="0" borderId="0" applyNumberFormat="0" applyFill="0" applyBorder="0" applyAlignment="0" applyProtection="0"/>
    <xf numFmtId="0" fontId="31" fillId="0" borderId="36"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cellStyleXfs>
  <cellXfs count="171">
    <xf numFmtId="0" fontId="0" fillId="0" borderId="0" xfId="0"/>
    <xf numFmtId="0" fontId="6" fillId="0" borderId="0" xfId="0" applyFont="1" applyAlignment="1">
      <alignment vertical="top"/>
    </xf>
    <xf numFmtId="0" fontId="1" fillId="4" borderId="12" xfId="0" applyFont="1" applyFill="1" applyBorder="1" applyAlignment="1">
      <alignment vertical="top" wrapText="1"/>
    </xf>
    <xf numFmtId="0" fontId="6" fillId="0" borderId="0" xfId="0" applyFont="1"/>
    <xf numFmtId="0" fontId="4" fillId="2" borderId="12" xfId="0" applyFont="1" applyFill="1" applyBorder="1"/>
    <xf numFmtId="0" fontId="7" fillId="2" borderId="15" xfId="0" applyFont="1" applyFill="1" applyBorder="1"/>
    <xf numFmtId="0" fontId="0" fillId="4" borderId="16" xfId="0" applyFill="1" applyBorder="1" applyAlignment="1">
      <alignment horizontal="right"/>
    </xf>
    <xf numFmtId="0" fontId="0" fillId="0" borderId="0" xfId="0" applyBorder="1"/>
    <xf numFmtId="0" fontId="0" fillId="4" borderId="17" xfId="0" applyFill="1" applyBorder="1" applyAlignment="1">
      <alignment horizontal="right"/>
    </xf>
    <xf numFmtId="0" fontId="0" fillId="4" borderId="18" xfId="0" applyFill="1" applyBorder="1" applyAlignment="1">
      <alignment horizontal="right"/>
    </xf>
    <xf numFmtId="0" fontId="1" fillId="4" borderId="12" xfId="0" applyFont="1" applyFill="1" applyBorder="1"/>
    <xf numFmtId="0" fontId="0" fillId="2" borderId="0" xfId="0" applyFill="1"/>
    <xf numFmtId="0" fontId="4" fillId="2" borderId="0" xfId="0" applyFont="1" applyFill="1"/>
    <xf numFmtId="0" fontId="1" fillId="4" borderId="16" xfId="0" applyFont="1" applyFill="1" applyBorder="1"/>
    <xf numFmtId="164" fontId="0" fillId="5" borderId="15" xfId="0" applyNumberFormat="1" applyFill="1" applyBorder="1"/>
    <xf numFmtId="0" fontId="0" fillId="0" borderId="17" xfId="0" applyBorder="1"/>
    <xf numFmtId="6" fontId="0" fillId="0" borderId="17" xfId="0" applyNumberFormat="1" applyBorder="1"/>
    <xf numFmtId="9" fontId="0" fillId="0" borderId="17" xfId="0" applyNumberFormat="1" applyBorder="1"/>
    <xf numFmtId="0" fontId="0" fillId="4" borderId="17" xfId="0" applyFill="1" applyBorder="1"/>
    <xf numFmtId="0" fontId="11" fillId="7" borderId="0" xfId="0" applyFont="1" applyFill="1"/>
    <xf numFmtId="0" fontId="0" fillId="5" borderId="0" xfId="0" applyFill="1"/>
    <xf numFmtId="0" fontId="2" fillId="4" borderId="17" xfId="0" applyFont="1" applyFill="1" applyBorder="1" applyAlignment="1">
      <alignment horizontal="right"/>
    </xf>
    <xf numFmtId="0" fontId="1" fillId="4" borderId="17" xfId="0" applyFont="1" applyFill="1" applyBorder="1" applyAlignment="1">
      <alignment horizontal="right"/>
    </xf>
    <xf numFmtId="37" fontId="0" fillId="0" borderId="0" xfId="0" applyNumberFormat="1"/>
    <xf numFmtId="0" fontId="8" fillId="5" borderId="0" xfId="0" applyFont="1" applyFill="1" applyAlignment="1">
      <alignment horizontal="center"/>
    </xf>
    <xf numFmtId="0" fontId="1" fillId="0" borderId="23" xfId="0" applyFont="1" applyBorder="1" applyAlignment="1">
      <alignment horizontal="center" vertical="center"/>
    </xf>
    <xf numFmtId="0" fontId="0" fillId="0" borderId="0" xfId="0" applyAlignment="1">
      <alignment wrapText="1"/>
    </xf>
    <xf numFmtId="0" fontId="1" fillId="0" borderId="25" xfId="0" applyFont="1" applyBorder="1" applyAlignment="1">
      <alignment horizontal="center" vertical="center" wrapText="1"/>
    </xf>
    <xf numFmtId="0" fontId="0" fillId="0" borderId="24" xfId="0" applyBorder="1" applyAlignment="1">
      <alignment horizontal="justify" wrapText="1"/>
    </xf>
    <xf numFmtId="0" fontId="0" fillId="0" borderId="15" xfId="0" applyBorder="1"/>
    <xf numFmtId="44" fontId="0" fillId="0" borderId="17" xfId="29" applyFont="1" applyBorder="1"/>
    <xf numFmtId="0" fontId="5" fillId="2" borderId="11" xfId="0" applyFont="1" applyFill="1" applyBorder="1" applyAlignment="1">
      <alignment horizontal="center"/>
    </xf>
    <xf numFmtId="0" fontId="0" fillId="0" borderId="0" xfId="0" applyFill="1" applyBorder="1"/>
    <xf numFmtId="9" fontId="0" fillId="5" borderId="17" xfId="41" applyFont="1" applyFill="1" applyBorder="1"/>
    <xf numFmtId="0" fontId="0" fillId="0" borderId="0" xfId="0" applyAlignment="1"/>
    <xf numFmtId="166" fontId="0" fillId="0" borderId="0" xfId="28" applyNumberFormat="1" applyFont="1" applyFill="1" applyBorder="1"/>
    <xf numFmtId="6" fontId="0" fillId="0" borderId="0" xfId="0" applyNumberFormat="1" applyFill="1" applyBorder="1"/>
    <xf numFmtId="6" fontId="0" fillId="0" borderId="1" xfId="0" applyNumberFormat="1" applyBorder="1"/>
    <xf numFmtId="9" fontId="0" fillId="5" borderId="1" xfId="41" applyFont="1" applyFill="1" applyBorder="1"/>
    <xf numFmtId="0" fontId="5" fillId="0" borderId="0" xfId="0" applyFont="1" applyFill="1" applyBorder="1" applyAlignment="1">
      <alignment horizontal="center"/>
    </xf>
    <xf numFmtId="9" fontId="0" fillId="0" borderId="0" xfId="0" applyNumberFormat="1" applyFill="1" applyBorder="1"/>
    <xf numFmtId="0" fontId="7" fillId="0" borderId="0" xfId="0" applyFont="1" applyFill="1" applyBorder="1"/>
    <xf numFmtId="164" fontId="0" fillId="0" borderId="0" xfId="0" applyNumberFormat="1" applyFill="1" applyBorder="1"/>
    <xf numFmtId="165" fontId="0" fillId="0" borderId="0" xfId="0" applyNumberFormat="1" applyFill="1" applyBorder="1"/>
    <xf numFmtId="3" fontId="0" fillId="0" borderId="0" xfId="0" applyNumberFormat="1" applyFill="1" applyBorder="1"/>
    <xf numFmtId="0" fontId="4" fillId="0" borderId="0" xfId="0" applyFont="1" applyFill="1" applyBorder="1"/>
    <xf numFmtId="164" fontId="2" fillId="0" borderId="0" xfId="0" applyNumberFormat="1" applyFont="1" applyFill="1" applyBorder="1"/>
    <xf numFmtId="44" fontId="2" fillId="0" borderId="0" xfId="29" applyFont="1" applyFill="1" applyBorder="1"/>
    <xf numFmtId="166" fontId="0" fillId="0" borderId="0" xfId="0" applyNumberFormat="1" applyFill="1" applyBorder="1"/>
    <xf numFmtId="9" fontId="0" fillId="0" borderId="0" xfId="41" applyFont="1" applyFill="1" applyBorder="1"/>
    <xf numFmtId="167" fontId="0" fillId="0" borderId="0" xfId="29" applyNumberFormat="1" applyFont="1" applyFill="1" applyBorder="1"/>
    <xf numFmtId="0" fontId="3" fillId="0" borderId="0" xfId="0" applyFont="1" applyFill="1" applyBorder="1" applyAlignment="1">
      <alignment horizontal="center" vertical="center"/>
    </xf>
    <xf numFmtId="0" fontId="0" fillId="3" borderId="0" xfId="0" applyFill="1"/>
    <xf numFmtId="167" fontId="2" fillId="6" borderId="19" xfId="29" applyNumberFormat="1" applyFont="1" applyFill="1" applyBorder="1"/>
    <xf numFmtId="167" fontId="2" fillId="6" borderId="20" xfId="29" applyNumberFormat="1" applyFont="1" applyFill="1" applyBorder="1"/>
    <xf numFmtId="167" fontId="2" fillId="6" borderId="21" xfId="29" applyNumberFormat="1" applyFont="1" applyFill="1" applyBorder="1"/>
    <xf numFmtId="167" fontId="2" fillId="6" borderId="13" xfId="29" applyNumberFormat="1" applyFont="1" applyFill="1" applyBorder="1"/>
    <xf numFmtId="0" fontId="14" fillId="2" borderId="10" xfId="0" applyFont="1" applyFill="1" applyBorder="1"/>
    <xf numFmtId="0" fontId="13" fillId="4" borderId="17" xfId="0" applyFont="1" applyFill="1" applyBorder="1" applyAlignment="1">
      <alignment horizontal="right"/>
    </xf>
    <xf numFmtId="167" fontId="2" fillId="6" borderId="38" xfId="29" applyNumberFormat="1" applyFont="1" applyFill="1" applyBorder="1"/>
    <xf numFmtId="0" fontId="0" fillId="0" borderId="0" xfId="0" quotePrefix="1"/>
    <xf numFmtId="0" fontId="0" fillId="4" borderId="17" xfId="0" quotePrefix="1" applyFont="1" applyFill="1" applyBorder="1" applyAlignment="1">
      <alignment horizontal="right"/>
    </xf>
    <xf numFmtId="0" fontId="0" fillId="4" borderId="17" xfId="0" quotePrefix="1" applyFill="1" applyBorder="1" applyAlignment="1">
      <alignment horizontal="right"/>
    </xf>
    <xf numFmtId="9" fontId="0" fillId="0" borderId="0" xfId="41" quotePrefix="1" applyFont="1" applyFill="1" applyBorder="1"/>
    <xf numFmtId="9" fontId="0" fillId="5" borderId="17" xfId="41" applyFont="1" applyFill="1" applyBorder="1" applyAlignment="1">
      <alignment horizontal="center"/>
    </xf>
    <xf numFmtId="167" fontId="0" fillId="30" borderId="13" xfId="29" applyNumberFormat="1" applyFont="1" applyFill="1" applyBorder="1"/>
    <xf numFmtId="167" fontId="0" fillId="30" borderId="14" xfId="29" applyNumberFormat="1" applyFont="1" applyFill="1" applyBorder="1"/>
    <xf numFmtId="0" fontId="0" fillId="4" borderId="16" xfId="0" applyFont="1" applyFill="1" applyBorder="1" applyAlignment="1">
      <alignment horizontal="right"/>
    </xf>
    <xf numFmtId="0" fontId="2" fillId="0" borderId="0" xfId="0" quotePrefix="1" applyFont="1"/>
    <xf numFmtId="167" fontId="1" fillId="6" borderId="13" xfId="29" applyNumberFormat="1" applyFont="1" applyFill="1" applyBorder="1"/>
    <xf numFmtId="167" fontId="1" fillId="6" borderId="38" xfId="29" applyNumberFormat="1" applyFont="1" applyFill="1" applyBorder="1"/>
    <xf numFmtId="167" fontId="1" fillId="6" borderId="21" xfId="29" applyNumberFormat="1" applyFont="1" applyFill="1" applyBorder="1"/>
    <xf numFmtId="0" fontId="1" fillId="4" borderId="12" xfId="0" applyFont="1" applyFill="1" applyBorder="1" applyAlignment="1">
      <alignment horizontal="left"/>
    </xf>
    <xf numFmtId="0" fontId="13" fillId="4" borderId="17" xfId="0" applyFont="1" applyFill="1" applyBorder="1" applyAlignment="1">
      <alignment horizontal="left"/>
    </xf>
    <xf numFmtId="0" fontId="8" fillId="4" borderId="17" xfId="0" applyFont="1" applyFill="1" applyBorder="1" applyAlignment="1">
      <alignment horizontal="left"/>
    </xf>
    <xf numFmtId="165" fontId="0" fillId="31" borderId="13" xfId="41" applyNumberFormat="1" applyFont="1" applyFill="1" applyBorder="1"/>
    <xf numFmtId="165" fontId="0" fillId="31" borderId="14" xfId="41" applyNumberFormat="1" applyFont="1" applyFill="1" applyBorder="1"/>
    <xf numFmtId="165" fontId="0" fillId="5" borderId="17" xfId="41" applyNumberFormat="1" applyFont="1" applyFill="1" applyBorder="1"/>
    <xf numFmtId="165" fontId="0" fillId="5" borderId="1" xfId="41" applyNumberFormat="1" applyFont="1" applyFill="1" applyBorder="1"/>
    <xf numFmtId="167" fontId="0" fillId="0" borderId="13" xfId="29" applyNumberFormat="1" applyFont="1" applyFill="1" applyBorder="1"/>
    <xf numFmtId="167" fontId="0" fillId="0" borderId="14" xfId="29" applyNumberFormat="1" applyFont="1" applyFill="1" applyBorder="1"/>
    <xf numFmtId="167" fontId="0" fillId="0" borderId="38" xfId="29" applyNumberFormat="1" applyFont="1" applyFill="1" applyBorder="1"/>
    <xf numFmtId="166" fontId="0" fillId="0" borderId="13" xfId="28" applyNumberFormat="1" applyFont="1" applyFill="1" applyBorder="1"/>
    <xf numFmtId="166" fontId="0" fillId="0" borderId="14" xfId="28" applyNumberFormat="1" applyFont="1" applyFill="1" applyBorder="1"/>
    <xf numFmtId="167" fontId="0" fillId="0" borderId="19" xfId="29" applyNumberFormat="1" applyFont="1" applyFill="1" applyBorder="1"/>
    <xf numFmtId="167" fontId="0" fillId="0" borderId="40" xfId="29" applyNumberFormat="1" applyFont="1" applyFill="1" applyBorder="1"/>
    <xf numFmtId="164" fontId="0" fillId="5" borderId="41" xfId="0" applyNumberFormat="1" applyFill="1" applyBorder="1"/>
    <xf numFmtId="164" fontId="0" fillId="5" borderId="24" xfId="0" applyNumberFormat="1" applyFill="1" applyBorder="1"/>
    <xf numFmtId="167" fontId="0" fillId="0" borderId="37" xfId="29" applyNumberFormat="1" applyFont="1" applyFill="1" applyBorder="1"/>
    <xf numFmtId="164" fontId="0" fillId="30" borderId="24" xfId="0" applyNumberFormat="1" applyFill="1" applyBorder="1"/>
    <xf numFmtId="167" fontId="37" fillId="0" borderId="1" xfId="29" applyNumberFormat="1" applyFont="1" applyFill="1" applyBorder="1"/>
    <xf numFmtId="167" fontId="37" fillId="0" borderId="42" xfId="29" applyNumberFormat="1" applyFont="1" applyFill="1" applyBorder="1"/>
    <xf numFmtId="167" fontId="37" fillId="0" borderId="43" xfId="29" applyNumberFormat="1" applyFont="1" applyFill="1" applyBorder="1"/>
    <xf numFmtId="167" fontId="37" fillId="0" borderId="44" xfId="29" applyNumberFormat="1" applyFont="1" applyFill="1" applyBorder="1"/>
    <xf numFmtId="167" fontId="1" fillId="6" borderId="14" xfId="29" applyNumberFormat="1" applyFont="1" applyFill="1" applyBorder="1"/>
    <xf numFmtId="9" fontId="0" fillId="31" borderId="13" xfId="41" applyFont="1" applyFill="1" applyBorder="1"/>
    <xf numFmtId="9" fontId="0" fillId="31" borderId="14" xfId="41" applyFont="1" applyFill="1" applyBorder="1"/>
    <xf numFmtId="167" fontId="2" fillId="31" borderId="13" xfId="29" applyNumberFormat="1" applyFont="1" applyFill="1" applyBorder="1"/>
    <xf numFmtId="167" fontId="37" fillId="0" borderId="46" xfId="29" applyNumberFormat="1" applyFont="1" applyFill="1" applyBorder="1"/>
    <xf numFmtId="167" fontId="1" fillId="6" borderId="45" xfId="29" applyNumberFormat="1" applyFont="1" applyFill="1" applyBorder="1"/>
    <xf numFmtId="167" fontId="2" fillId="31" borderId="14" xfId="29" applyNumberFormat="1" applyFont="1" applyFill="1" applyBorder="1"/>
    <xf numFmtId="0" fontId="2" fillId="0" borderId="24" xfId="0" applyFont="1" applyBorder="1" applyAlignment="1">
      <alignment horizontal="center" vertical="center"/>
    </xf>
    <xf numFmtId="0" fontId="2" fillId="0" borderId="24" xfId="0" applyFont="1" applyBorder="1" applyAlignment="1">
      <alignment horizontal="justify" wrapText="1"/>
    </xf>
    <xf numFmtId="0" fontId="2" fillId="0" borderId="24" xfId="0" applyFont="1" applyBorder="1" applyAlignment="1">
      <alignment horizontal="justify" vertical="top" wrapText="1"/>
    </xf>
    <xf numFmtId="0" fontId="2" fillId="0" borderId="17" xfId="0" applyFont="1" applyBorder="1" applyAlignment="1"/>
    <xf numFmtId="0" fontId="2" fillId="0" borderId="23" xfId="0" applyFont="1" applyBorder="1" applyAlignment="1">
      <alignment horizontal="justify" wrapText="1"/>
    </xf>
    <xf numFmtId="0" fontId="2" fillId="0" borderId="25" xfId="0" applyFont="1" applyBorder="1" applyAlignment="1">
      <alignment horizontal="center" vertical="center" wrapText="1"/>
    </xf>
    <xf numFmtId="0" fontId="2" fillId="0" borderId="23" xfId="0" applyFont="1" applyBorder="1" applyAlignment="1">
      <alignment horizontal="justify" vertical="top" wrapText="1"/>
    </xf>
    <xf numFmtId="0" fontId="1" fillId="0" borderId="0" xfId="0" applyFont="1" applyBorder="1" applyAlignment="1">
      <alignment horizontal="center" vertical="center"/>
    </xf>
    <xf numFmtId="0" fontId="0" fillId="0" borderId="0" xfId="0" applyBorder="1" applyAlignment="1">
      <alignment horizontal="justify" vertical="top" wrapText="1"/>
    </xf>
    <xf numFmtId="0" fontId="2" fillId="0" borderId="23" xfId="0" applyFont="1" applyBorder="1" applyAlignment="1">
      <alignment horizontal="center" vertical="center"/>
    </xf>
    <xf numFmtId="0" fontId="1" fillId="0" borderId="39" xfId="0" applyFont="1" applyBorder="1" applyAlignment="1">
      <alignment horizontal="center" vertical="center"/>
    </xf>
    <xf numFmtId="0" fontId="1" fillId="0" borderId="39" xfId="0" applyFont="1" applyBorder="1" applyAlignment="1">
      <alignment horizontal="center" vertical="center" wrapText="1"/>
    </xf>
    <xf numFmtId="0" fontId="2" fillId="0" borderId="39" xfId="0" applyFont="1" applyBorder="1" applyAlignment="1">
      <alignment horizontal="justify" vertical="top" wrapText="1"/>
    </xf>
    <xf numFmtId="0" fontId="1" fillId="0" borderId="5" xfId="0" applyFont="1" applyBorder="1" applyAlignment="1">
      <alignment horizontal="center" vertical="center" wrapText="1"/>
    </xf>
    <xf numFmtId="0" fontId="2" fillId="0" borderId="0" xfId="76"/>
    <xf numFmtId="0" fontId="1" fillId="0" borderId="23" xfId="76" applyFont="1" applyBorder="1" applyAlignment="1">
      <alignment horizontal="center" vertical="center"/>
    </xf>
    <xf numFmtId="0" fontId="2" fillId="0" borderId="24" xfId="76" applyBorder="1" applyAlignment="1">
      <alignment horizontal="justify" wrapText="1"/>
    </xf>
    <xf numFmtId="0" fontId="1" fillId="0" borderId="25" xfId="76" applyFont="1" applyBorder="1" applyAlignment="1">
      <alignment horizontal="center" vertical="center" wrapText="1"/>
    </xf>
    <xf numFmtId="0" fontId="2" fillId="0" borderId="23" xfId="76" applyBorder="1" applyAlignment="1">
      <alignment horizontal="justify" wrapText="1"/>
    </xf>
    <xf numFmtId="0" fontId="1" fillId="0" borderId="23" xfId="76" applyFont="1" applyBorder="1" applyAlignment="1">
      <alignment horizontal="center" vertical="center" wrapText="1"/>
    </xf>
    <xf numFmtId="0" fontId="2" fillId="0" borderId="24" xfId="76" applyBorder="1" applyAlignment="1">
      <alignment horizontal="justify" vertical="top" wrapText="1"/>
    </xf>
    <xf numFmtId="0" fontId="1" fillId="0" borderId="27" xfId="76" applyFont="1" applyBorder="1" applyAlignment="1">
      <alignment horizontal="center" vertical="center"/>
    </xf>
    <xf numFmtId="0" fontId="1" fillId="0" borderId="27" xfId="76" applyFont="1" applyBorder="1" applyAlignment="1">
      <alignment horizontal="center" vertical="center" wrapText="1"/>
    </xf>
    <xf numFmtId="0" fontId="2" fillId="5" borderId="0" xfId="76" applyFill="1"/>
    <xf numFmtId="0" fontId="8" fillId="5" borderId="0" xfId="76" applyFont="1" applyFill="1" applyAlignment="1">
      <alignment horizontal="center"/>
    </xf>
    <xf numFmtId="0" fontId="11" fillId="7" borderId="0" xfId="76" applyFont="1" applyFill="1"/>
    <xf numFmtId="0" fontId="2" fillId="0" borderId="39" xfId="76" applyBorder="1"/>
    <xf numFmtId="44" fontId="0" fillId="0" borderId="39" xfId="29" applyFont="1" applyBorder="1"/>
    <xf numFmtId="9" fontId="2" fillId="0" borderId="39" xfId="76" applyNumberFormat="1" applyBorder="1"/>
    <xf numFmtId="6" fontId="2" fillId="0" borderId="39" xfId="76" applyNumberFormat="1" applyBorder="1"/>
    <xf numFmtId="0" fontId="2" fillId="0" borderId="0" xfId="76" applyAlignment="1">
      <alignment wrapText="1"/>
    </xf>
    <xf numFmtId="0" fontId="2" fillId="0" borderId="24" xfId="76" applyFont="1" applyBorder="1" applyAlignment="1">
      <alignment horizontal="justify" vertical="top" wrapText="1"/>
    </xf>
    <xf numFmtId="0" fontId="2" fillId="0" borderId="24" xfId="76" applyFont="1" applyBorder="1" applyAlignment="1">
      <alignment horizontal="center" vertical="center"/>
    </xf>
    <xf numFmtId="0" fontId="2" fillId="0" borderId="24" xfId="76" applyFont="1" applyBorder="1" applyAlignment="1">
      <alignment horizontal="justify" wrapText="1"/>
    </xf>
    <xf numFmtId="0" fontId="2" fillId="0" borderId="25" xfId="76" applyFont="1" applyBorder="1" applyAlignment="1">
      <alignment horizontal="center" vertical="center" wrapText="1"/>
    </xf>
    <xf numFmtId="0" fontId="15"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6" fillId="5" borderId="22" xfId="0" applyFont="1" applyFill="1" applyBorder="1" applyAlignment="1">
      <alignment horizontal="left"/>
    </xf>
    <xf numFmtId="0" fontId="0" fillId="0" borderId="22" xfId="0" applyBorder="1" applyAlignment="1"/>
    <xf numFmtId="9" fontId="0" fillId="0" borderId="1"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6"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1" fillId="0" borderId="23" xfId="0" applyFont="1" applyBorder="1" applyAlignment="1">
      <alignment horizontal="center" vertical="center"/>
    </xf>
    <xf numFmtId="0" fontId="1" fillId="0" borderId="26" xfId="0" applyFont="1" applyBorder="1" applyAlignment="1">
      <alignment horizontal="center" vertical="center"/>
    </xf>
    <xf numFmtId="0" fontId="6" fillId="5" borderId="22" xfId="76" applyFont="1" applyFill="1" applyBorder="1" applyAlignment="1">
      <alignment horizontal="left"/>
    </xf>
    <xf numFmtId="0" fontId="2" fillId="0" borderId="22" xfId="76" applyBorder="1"/>
    <xf numFmtId="6" fontId="2" fillId="0" borderId="1" xfId="76" applyNumberFormat="1" applyBorder="1" applyAlignment="1">
      <alignment horizontal="center"/>
    </xf>
    <xf numFmtId="0" fontId="2" fillId="0" borderId="2" xfId="76" applyBorder="1" applyAlignment="1">
      <alignment horizontal="center"/>
    </xf>
    <xf numFmtId="0" fontId="2" fillId="0" borderId="3" xfId="76" applyBorder="1" applyAlignment="1">
      <alignment horizontal="center"/>
    </xf>
    <xf numFmtId="0" fontId="2" fillId="0" borderId="1" xfId="76" applyBorder="1" applyAlignment="1">
      <alignment horizontal="center"/>
    </xf>
    <xf numFmtId="9" fontId="2" fillId="0" borderId="1" xfId="76" applyNumberFormat="1" applyBorder="1" applyAlignment="1">
      <alignment horizontal="center"/>
    </xf>
    <xf numFmtId="9" fontId="2" fillId="0" borderId="1" xfId="76" applyNumberFormat="1" applyBorder="1" applyAlignment="1">
      <alignment horizontal="center" wrapText="1"/>
    </xf>
    <xf numFmtId="0" fontId="2" fillId="0" borderId="2" xfId="76" applyBorder="1" applyAlignment="1">
      <alignment horizontal="center" wrapText="1"/>
    </xf>
    <xf numFmtId="0" fontId="2" fillId="0" borderId="3" xfId="76" applyBorder="1" applyAlignment="1">
      <alignment horizontal="center" wrapText="1"/>
    </xf>
    <xf numFmtId="0" fontId="1" fillId="0" borderId="23" xfId="76" applyFont="1" applyBorder="1" applyAlignment="1">
      <alignment horizontal="center" vertical="center"/>
    </xf>
    <xf numFmtId="0" fontId="1" fillId="0" borderId="26" xfId="76" applyFont="1" applyBorder="1" applyAlignment="1">
      <alignment horizontal="center" vertical="center"/>
    </xf>
    <xf numFmtId="0" fontId="1" fillId="0" borderId="27" xfId="76" applyFont="1" applyBorder="1" applyAlignment="1">
      <alignment horizontal="center" vertical="center"/>
    </xf>
    <xf numFmtId="166" fontId="0" fillId="0" borderId="0" xfId="0" applyNumberFormat="1"/>
  </cellXfs>
  <cellStyles count="7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xfId="28" builtinId="3"/>
    <cellStyle name="Currency" xfId="29" builtinId="4"/>
    <cellStyle name="Explanatory Text" xfId="30" xr:uid="{00000000-0005-0000-0000-00001D00000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Good" xfId="31" xr:uid="{00000000-0005-0000-0000-00003D000000}"/>
    <cellStyle name="Heading 1" xfId="32" xr:uid="{00000000-0005-0000-0000-00003E000000}"/>
    <cellStyle name="Heading 2" xfId="33" xr:uid="{00000000-0005-0000-0000-00003F000000}"/>
    <cellStyle name="Heading 3" xfId="34" xr:uid="{00000000-0005-0000-0000-000040000000}"/>
    <cellStyle name="Heading 4" xfId="35" xr:uid="{00000000-0005-0000-0000-000041000000}"/>
    <cellStyle name="Input" xfId="36" xr:uid="{00000000-0005-0000-0000-000043000000}"/>
    <cellStyle name="Linked Cell" xfId="37" xr:uid="{00000000-0005-0000-0000-000044000000}"/>
    <cellStyle name="Neutral" xfId="38" xr:uid="{00000000-0005-0000-0000-000045000000}"/>
    <cellStyle name="Normal" xfId="0" builtinId="0"/>
    <cellStyle name="Normal 2" xfId="76" xr:uid="{FF6D6FDA-EB32-42CC-93FC-E3A305F3624E}"/>
    <cellStyle name="Note" xfId="39" xr:uid="{00000000-0005-0000-0000-000047000000}"/>
    <cellStyle name="Output" xfId="40" xr:uid="{00000000-0005-0000-0000-000048000000}"/>
    <cellStyle name="Percent" xfId="41" builtinId="5"/>
    <cellStyle name="Title" xfId="42" xr:uid="{00000000-0005-0000-0000-00004A000000}"/>
    <cellStyle name="Total" xfId="43" xr:uid="{00000000-0005-0000-0000-00004B000000}"/>
    <cellStyle name="Warning Text" xfId="44" xr:uid="{00000000-0005-0000-0000-00004C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139700</xdr:rowOff>
    </xdr:from>
    <xdr:to>
      <xdr:col>7</xdr:col>
      <xdr:colOff>330200</xdr:colOff>
      <xdr:row>3</xdr:row>
      <xdr:rowOff>76200</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9017000" y="431800"/>
          <a:ext cx="330200" cy="304800"/>
        </a:xfrm>
        <a:prstGeom prst="rect">
          <a:avLst/>
        </a:prstGeom>
        <a:solidFill>
          <a:srgbClr val="C0C0C0"/>
        </a:solidFill>
        <a:ln w="9525">
          <a:solidFill>
            <a:srgbClr val="000000"/>
          </a:solidFill>
          <a:miter lim="800000"/>
          <a:headEnd/>
          <a:tailEnd/>
        </a:ln>
      </xdr:spPr>
      <xdr:txBody>
        <a:bodyPr vertOverflow="clip" wrap="square" lIns="18288" tIns="0" rIns="0" bIns="0" rtlCol="0" anchor="ctr" upright="1"/>
        <a:lstStyle/>
        <a:p>
          <a:pPr algn="ctr"/>
          <a:endParaRPr lang="en-US"/>
        </a:p>
      </xdr:txBody>
    </xdr:sp>
    <xdr:clientData/>
  </xdr:twoCellAnchor>
  <xdr:twoCellAnchor editAs="oneCell">
    <xdr:from>
      <xdr:col>7</xdr:col>
      <xdr:colOff>421640</xdr:colOff>
      <xdr:row>2</xdr:row>
      <xdr:rowOff>154940</xdr:rowOff>
    </xdr:from>
    <xdr:to>
      <xdr:col>8</xdr:col>
      <xdr:colOff>594317</xdr:colOff>
      <xdr:row>4</xdr:row>
      <xdr:rowOff>142240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10035540" y="612140"/>
          <a:ext cx="1493477" cy="393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000" b="0" i="0" strike="noStrike">
              <a:solidFill>
                <a:srgbClr val="000000"/>
              </a:solidFill>
              <a:latin typeface="Verdana"/>
              <a:ea typeface="Verdana"/>
              <a:cs typeface="Verdana"/>
            </a:rPr>
            <a:t>= cells calculated</a:t>
          </a:r>
        </a:p>
        <a:p>
          <a:pPr algn="l" rtl="0">
            <a:defRPr sz="1000"/>
          </a:pPr>
          <a:r>
            <a:rPr lang="en-US" sz="1000" b="0" i="0" strike="noStrike">
              <a:solidFill>
                <a:srgbClr val="000000"/>
              </a:solidFill>
              <a:latin typeface="Verdana"/>
              <a:ea typeface="Verdana"/>
              <a:cs typeface="Verdana"/>
            </a:rPr>
            <a:t>for you</a:t>
          </a:r>
        </a:p>
      </xdr:txBody>
    </xdr:sp>
    <xdr:clientData/>
  </xdr:twoCellAnchor>
  <xdr:twoCellAnchor>
    <xdr:from>
      <xdr:col>7</xdr:col>
      <xdr:colOff>0</xdr:colOff>
      <xdr:row>3</xdr:row>
      <xdr:rowOff>88900</xdr:rowOff>
    </xdr:from>
    <xdr:to>
      <xdr:col>7</xdr:col>
      <xdr:colOff>330200</xdr:colOff>
      <xdr:row>5</xdr:row>
      <xdr:rowOff>25400</xdr:rowOff>
    </xdr:to>
    <xdr:sp macro="" textlink="">
      <xdr:nvSpPr>
        <xdr:cNvPr id="4" name="Rectangle 2">
          <a:extLst>
            <a:ext uri="{FF2B5EF4-FFF2-40B4-BE49-F238E27FC236}">
              <a16:creationId xmlns:a16="http://schemas.microsoft.com/office/drawing/2014/main" id="{00000000-0008-0000-0100-000004000000}"/>
            </a:ext>
          </a:extLst>
        </xdr:cNvPr>
        <xdr:cNvSpPr>
          <a:spLocks noChangeArrowheads="1"/>
        </xdr:cNvSpPr>
      </xdr:nvSpPr>
      <xdr:spPr bwMode="auto">
        <a:xfrm>
          <a:off x="9613900" y="749300"/>
          <a:ext cx="330200" cy="304800"/>
        </a:xfrm>
        <a:prstGeom prst="rect">
          <a:avLst/>
        </a:prstGeom>
        <a:solidFill>
          <a:schemeClr val="accent2">
            <a:lumMod val="60000"/>
            <a:lumOff val="40000"/>
          </a:schemeClr>
        </a:solidFill>
        <a:ln w="9525">
          <a:solidFill>
            <a:srgbClr val="000000"/>
          </a:solidFill>
          <a:miter lim="800000"/>
          <a:headEnd/>
          <a:tailEnd/>
        </a:ln>
      </xdr:spPr>
      <xdr:txBody>
        <a:bodyPr vertOverflow="clip" wrap="square" lIns="18288" tIns="0" rIns="0" bIns="0" rtlCol="0" anchor="ctr" upright="1"/>
        <a:lstStyle/>
        <a:p>
          <a:pPr algn="ctr"/>
          <a:endParaRPr lang="en-US"/>
        </a:p>
      </xdr:txBody>
    </xdr:sp>
    <xdr:clientData/>
  </xdr:twoCellAnchor>
</xdr:wsDr>
</file>

<file path=xl/persons/person.xml><?xml version="1.0" encoding="utf-8"?>
<personList xmlns="http://schemas.microsoft.com/office/spreadsheetml/2018/threadedcomments" xmlns:x="http://schemas.openxmlformats.org/spreadsheetml/2006/main">
  <person displayName="Rabke, Carol" id="{98D9591A-3872-41BE-ABE9-6B29872F5659}" userId="S::Carol.Rabke@science.doe.gov::c7c65bbb-01b1-4677-a2f6-a9862821cf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8" dT="2022-03-29T21:15:17.47" personId="{98D9591A-3872-41BE-ABE9-6B29872F5659}" id="{6301A6E6-5712-4D9E-8EDD-E13097CED3D2}">
    <text>You can elect to use up to $50K for TABA services ABOVE your award maximum.  See the FOA for specifics on the allowable services.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tabSelected="1" topLeftCell="A37" workbookViewId="0">
      <selection activeCell="H47" sqref="H47"/>
    </sheetView>
  </sheetViews>
  <sheetFormatPr defaultColWidth="11" defaultRowHeight="13.5"/>
  <cols>
    <col min="1" max="1" width="4.15234375" customWidth="1"/>
    <col min="2" max="2" width="46.61328125" customWidth="1"/>
    <col min="3" max="5" width="14.4609375" customWidth="1"/>
    <col min="6" max="7" width="14.3828125" bestFit="1" customWidth="1"/>
    <col min="8" max="8" width="14.84375" customWidth="1"/>
    <col min="9" max="9" width="14.15234375" customWidth="1"/>
  </cols>
  <sheetData>
    <row r="1" spans="1:9" ht="23">
      <c r="B1" s="136" t="s">
        <v>81</v>
      </c>
      <c r="C1" s="137"/>
      <c r="D1" s="137"/>
      <c r="E1" s="137"/>
      <c r="F1" s="137"/>
      <c r="G1" s="138"/>
      <c r="I1" s="51"/>
    </row>
    <row r="2" spans="1:9">
      <c r="B2" s="52"/>
      <c r="C2" s="52"/>
      <c r="D2" s="52"/>
      <c r="E2" s="52"/>
      <c r="F2" s="52"/>
      <c r="G2" s="52"/>
      <c r="I2" s="36"/>
    </row>
    <row r="3" spans="1:9" ht="15">
      <c r="B3" s="52"/>
      <c r="C3" s="139" t="s">
        <v>11</v>
      </c>
      <c r="D3" s="140"/>
      <c r="E3" s="140"/>
      <c r="F3" s="141"/>
      <c r="G3" s="52"/>
    </row>
    <row r="4" spans="1:9" ht="15">
      <c r="B4" s="52"/>
      <c r="C4" s="142" t="s">
        <v>95</v>
      </c>
      <c r="D4" s="143"/>
      <c r="E4" s="143"/>
      <c r="F4" s="144"/>
      <c r="G4" s="52"/>
    </row>
    <row r="5" spans="1:9">
      <c r="B5" s="52"/>
      <c r="C5" s="52"/>
      <c r="D5" s="52"/>
      <c r="E5" s="52"/>
      <c r="F5" s="52"/>
      <c r="G5" s="52"/>
    </row>
    <row r="6" spans="1:9" ht="18" thickBot="1">
      <c r="A6" s="1">
        <v>1</v>
      </c>
      <c r="B6" s="57" t="s">
        <v>37</v>
      </c>
      <c r="C6" s="31" t="s">
        <v>78</v>
      </c>
      <c r="D6" s="31" t="s">
        <v>96</v>
      </c>
      <c r="E6" s="31">
        <v>2024</v>
      </c>
      <c r="F6" s="31">
        <v>2025</v>
      </c>
      <c r="G6" s="31">
        <v>2026</v>
      </c>
      <c r="H6" s="39"/>
      <c r="I6" s="39"/>
    </row>
    <row r="7" spans="1:9" ht="21" customHeight="1" thickBot="1">
      <c r="B7" s="2" t="s">
        <v>76</v>
      </c>
      <c r="C7" s="79">
        <v>100000000</v>
      </c>
      <c r="D7" s="79">
        <v>102000000</v>
      </c>
      <c r="E7" s="79">
        <v>104000000</v>
      </c>
      <c r="F7" s="79">
        <v>106000000</v>
      </c>
      <c r="G7" s="80">
        <v>108000000</v>
      </c>
      <c r="H7" s="36"/>
      <c r="I7" s="36"/>
    </row>
    <row r="8" spans="1:9" ht="21.75" customHeight="1" thickBot="1">
      <c r="A8" s="1"/>
      <c r="B8" s="2" t="s">
        <v>75</v>
      </c>
      <c r="C8" s="64" t="s">
        <v>17</v>
      </c>
      <c r="D8" s="77">
        <f>(D7-C7)/C7</f>
        <v>0.02</v>
      </c>
      <c r="E8" s="77">
        <f>(E7-D7)/D7</f>
        <v>1.9607843137254902E-2</v>
      </c>
      <c r="F8" s="77">
        <f>(F7-E7)/E7</f>
        <v>1.9230769230769232E-2</v>
      </c>
      <c r="G8" s="78">
        <f>(G7-F7)/F7</f>
        <v>1.8867924528301886E-2</v>
      </c>
      <c r="H8" s="40"/>
      <c r="I8" s="40"/>
    </row>
    <row r="9" spans="1:9" ht="7" customHeight="1" thickBot="1">
      <c r="A9" s="3"/>
      <c r="B9" s="29"/>
      <c r="H9" s="32"/>
      <c r="I9" s="32"/>
    </row>
    <row r="10" spans="1:9" ht="18" thickBot="1">
      <c r="A10" s="3">
        <v>2</v>
      </c>
      <c r="B10" s="4" t="s">
        <v>97</v>
      </c>
      <c r="C10" s="5"/>
      <c r="D10" s="5"/>
      <c r="E10" s="5"/>
      <c r="F10" s="5"/>
      <c r="G10" s="5"/>
      <c r="H10" s="41"/>
      <c r="I10" s="41"/>
    </row>
    <row r="11" spans="1:9" ht="17.5">
      <c r="A11" s="3"/>
      <c r="B11" s="6" t="s">
        <v>18</v>
      </c>
      <c r="C11" s="82"/>
      <c r="D11" s="82"/>
      <c r="E11" s="82">
        <v>100</v>
      </c>
      <c r="F11" s="82">
        <v>181.56</v>
      </c>
      <c r="G11" s="83">
        <v>329.64033599999999</v>
      </c>
      <c r="H11" s="35"/>
      <c r="I11" s="35"/>
    </row>
    <row r="12" spans="1:9" ht="17.5">
      <c r="A12" s="3"/>
      <c r="B12" s="8" t="s">
        <v>19</v>
      </c>
      <c r="C12" s="79"/>
      <c r="D12" s="79"/>
      <c r="E12" s="79">
        <v>10000</v>
      </c>
      <c r="F12" s="79">
        <v>10000</v>
      </c>
      <c r="G12" s="80">
        <v>10000</v>
      </c>
      <c r="H12" s="36"/>
      <c r="I12" s="36"/>
    </row>
    <row r="13" spans="1:9" ht="17.5">
      <c r="A13" s="3"/>
      <c r="B13" s="8" t="s">
        <v>99</v>
      </c>
      <c r="C13" s="65">
        <f>C11*C12</f>
        <v>0</v>
      </c>
      <c r="D13" s="65">
        <f>D11*D12</f>
        <v>0</v>
      </c>
      <c r="E13" s="65">
        <f>E11*E12</f>
        <v>1000000</v>
      </c>
      <c r="F13" s="65">
        <f>F11*F12</f>
        <v>1815600</v>
      </c>
      <c r="G13" s="66">
        <f>G11*G12</f>
        <v>3296403.36</v>
      </c>
      <c r="H13" s="42"/>
      <c r="I13" s="42"/>
    </row>
    <row r="14" spans="1:9" ht="18" thickBot="1">
      <c r="A14" s="3"/>
      <c r="B14" s="9" t="s">
        <v>20</v>
      </c>
      <c r="C14" s="85">
        <v>0</v>
      </c>
      <c r="D14" s="84">
        <v>0</v>
      </c>
      <c r="E14" s="79">
        <v>5000</v>
      </c>
      <c r="F14" s="85">
        <v>25000</v>
      </c>
      <c r="G14" s="88">
        <v>25000</v>
      </c>
      <c r="H14" s="36"/>
      <c r="I14" s="36"/>
    </row>
    <row r="15" spans="1:9" ht="18" thickBot="1">
      <c r="A15" s="3"/>
      <c r="B15" s="10" t="s">
        <v>98</v>
      </c>
      <c r="C15" s="86">
        <f>C13+C14</f>
        <v>0</v>
      </c>
      <c r="D15" s="87">
        <f>D13+D14</f>
        <v>0</v>
      </c>
      <c r="E15" s="87">
        <f>E13+E14</f>
        <v>1005000</v>
      </c>
      <c r="F15" s="89">
        <f>F13+F14</f>
        <v>1840600</v>
      </c>
      <c r="G15" s="14">
        <f>G13+G14</f>
        <v>3321403.36</v>
      </c>
      <c r="H15" s="42"/>
      <c r="I15" s="42"/>
    </row>
    <row r="16" spans="1:9" ht="17.5">
      <c r="A16" s="3"/>
      <c r="B16" s="67" t="s">
        <v>77</v>
      </c>
      <c r="C16" s="95">
        <f>(C15/C7)</f>
        <v>0</v>
      </c>
      <c r="D16" s="95">
        <f>(D15/D7)</f>
        <v>0</v>
      </c>
      <c r="E16" s="95">
        <f>(E15/E7)</f>
        <v>9.6634615384615392E-3</v>
      </c>
      <c r="F16" s="95">
        <f>(F15/F7)</f>
        <v>1.7364150943396228E-2</v>
      </c>
      <c r="G16" s="96">
        <f>G15/G7</f>
        <v>3.0753734814814814E-2</v>
      </c>
      <c r="H16" s="43"/>
      <c r="I16" s="43"/>
    </row>
    <row r="17" spans="1:9" ht="17.5">
      <c r="A17" s="3"/>
      <c r="B17" s="8" t="s">
        <v>84</v>
      </c>
      <c r="C17" s="80">
        <v>550000</v>
      </c>
      <c r="D17" s="81">
        <v>550000</v>
      </c>
      <c r="E17" s="90">
        <v>0</v>
      </c>
      <c r="F17" s="92">
        <v>0</v>
      </c>
      <c r="G17" s="92">
        <v>0</v>
      </c>
      <c r="H17" s="44"/>
      <c r="I17" s="44"/>
    </row>
    <row r="18" spans="1:9" ht="17.5">
      <c r="A18" s="3"/>
      <c r="B18" s="21" t="s">
        <v>82</v>
      </c>
      <c r="C18" s="80">
        <v>25000</v>
      </c>
      <c r="D18" s="81">
        <v>25000</v>
      </c>
      <c r="E18" s="90">
        <v>0</v>
      </c>
      <c r="F18" s="93">
        <v>0</v>
      </c>
      <c r="G18" s="93">
        <v>0</v>
      </c>
      <c r="H18" s="44"/>
      <c r="I18" s="44"/>
    </row>
    <row r="19" spans="1:9" ht="17.5">
      <c r="A19" s="3"/>
      <c r="B19" s="13" t="s">
        <v>80</v>
      </c>
      <c r="C19" s="94">
        <f>C15+C17+C18</f>
        <v>575000</v>
      </c>
      <c r="D19" s="70">
        <f>D15+D17+D18</f>
        <v>575000</v>
      </c>
      <c r="E19" s="70">
        <f t="shared" ref="E19:G19" si="0">E15+E17+E18</f>
        <v>1005000</v>
      </c>
      <c r="F19" s="70">
        <f t="shared" si="0"/>
        <v>1840600</v>
      </c>
      <c r="G19" s="99">
        <f t="shared" si="0"/>
        <v>3321403.36</v>
      </c>
      <c r="H19" s="35"/>
      <c r="I19" s="35"/>
    </row>
    <row r="20" spans="1:9" ht="7" customHeight="1">
      <c r="A20" s="3"/>
      <c r="H20" s="32"/>
      <c r="I20" s="32"/>
    </row>
    <row r="21" spans="1:9" ht="21.75" customHeight="1">
      <c r="A21" s="3">
        <v>3</v>
      </c>
      <c r="B21" s="12" t="s">
        <v>21</v>
      </c>
      <c r="C21" s="12"/>
      <c r="D21" s="12"/>
      <c r="E21" s="12"/>
      <c r="F21" s="12"/>
      <c r="G21" s="12"/>
      <c r="H21" s="45"/>
      <c r="I21" s="45"/>
    </row>
    <row r="22" spans="1:9" ht="17.5">
      <c r="A22" s="3"/>
      <c r="B22" s="8" t="s">
        <v>22</v>
      </c>
      <c r="C22" s="79"/>
      <c r="D22" s="79"/>
      <c r="E22" s="79">
        <v>200000</v>
      </c>
      <c r="F22" s="79">
        <v>363120</v>
      </c>
      <c r="G22" s="80">
        <v>659280.67200000002</v>
      </c>
      <c r="H22" s="46"/>
      <c r="I22" s="46"/>
    </row>
    <row r="23" spans="1:9" ht="17.5">
      <c r="A23" s="3"/>
      <c r="B23" s="8" t="s">
        <v>54</v>
      </c>
      <c r="C23" s="79"/>
      <c r="D23" s="79"/>
      <c r="E23" s="79">
        <v>412000</v>
      </c>
      <c r="F23" s="79">
        <v>645000</v>
      </c>
      <c r="G23" s="80">
        <v>909000</v>
      </c>
      <c r="H23" s="46"/>
      <c r="I23" s="46"/>
    </row>
    <row r="24" spans="1:9" ht="18" thickBot="1">
      <c r="A24" s="3"/>
      <c r="B24" s="8" t="s">
        <v>24</v>
      </c>
      <c r="C24" s="85"/>
      <c r="D24" s="85"/>
      <c r="E24" s="90">
        <v>0</v>
      </c>
      <c r="F24" s="91">
        <v>0</v>
      </c>
      <c r="G24" s="98">
        <v>0</v>
      </c>
      <c r="H24" s="46"/>
      <c r="I24" s="46"/>
    </row>
    <row r="25" spans="1:9" ht="18" thickBot="1">
      <c r="A25" s="3"/>
      <c r="B25" s="72" t="s">
        <v>94</v>
      </c>
      <c r="C25" s="86">
        <f>SUM(C22:C24)</f>
        <v>0</v>
      </c>
      <c r="D25" s="87">
        <f>SUM(D22:D24)</f>
        <v>0</v>
      </c>
      <c r="E25" s="87">
        <f>SUM(E22:E24)</f>
        <v>612000</v>
      </c>
      <c r="F25" s="87">
        <f>SUM(F22:F24)</f>
        <v>1008120</v>
      </c>
      <c r="G25" s="14">
        <f>SUM(G22:G24)</f>
        <v>1568280.672</v>
      </c>
      <c r="H25" s="46"/>
      <c r="I25" s="46"/>
    </row>
    <row r="26" spans="1:9" ht="17.5">
      <c r="A26" s="3"/>
      <c r="B26" s="8" t="s">
        <v>5</v>
      </c>
      <c r="C26" s="65" t="s">
        <v>17</v>
      </c>
      <c r="D26" s="65" t="s">
        <v>17</v>
      </c>
      <c r="E26" s="65">
        <f>E25/E11</f>
        <v>6120</v>
      </c>
      <c r="F26" s="65">
        <f>F25/F11</f>
        <v>5552.5446133509586</v>
      </c>
      <c r="G26" s="66">
        <f>G25/G11</f>
        <v>4757.5508841854844</v>
      </c>
      <c r="H26" s="47"/>
      <c r="I26" s="47"/>
    </row>
    <row r="27" spans="1:9" ht="17.5">
      <c r="A27" s="3"/>
      <c r="B27" s="8" t="s">
        <v>4</v>
      </c>
      <c r="C27" s="79"/>
      <c r="D27" s="79"/>
      <c r="E27" s="79">
        <v>2500</v>
      </c>
      <c r="F27" s="79">
        <v>12500</v>
      </c>
      <c r="G27" s="80">
        <v>12500</v>
      </c>
      <c r="H27" s="46"/>
      <c r="I27" s="46"/>
    </row>
    <row r="28" spans="1:9" ht="17.5">
      <c r="A28" s="3"/>
      <c r="B28" s="73" t="s">
        <v>25</v>
      </c>
      <c r="C28" s="56">
        <f>C25+C27</f>
        <v>0</v>
      </c>
      <c r="D28" s="59">
        <f t="shared" ref="D28:G28" si="1">D25+D27</f>
        <v>0</v>
      </c>
      <c r="E28" s="59">
        <f t="shared" si="1"/>
        <v>614500</v>
      </c>
      <c r="F28" s="59">
        <f t="shared" si="1"/>
        <v>1020620</v>
      </c>
      <c r="G28" s="55">
        <f t="shared" si="1"/>
        <v>1580780.672</v>
      </c>
      <c r="H28" s="46"/>
      <c r="I28" s="46"/>
    </row>
    <row r="29" spans="1:9" ht="7" customHeight="1">
      <c r="A29" s="3"/>
      <c r="H29" s="32"/>
      <c r="I29" s="32"/>
    </row>
    <row r="30" spans="1:9" ht="17.5">
      <c r="A30" s="3">
        <v>4</v>
      </c>
      <c r="B30" s="12" t="s">
        <v>58</v>
      </c>
      <c r="C30" s="12"/>
      <c r="D30" s="12"/>
      <c r="E30" s="12"/>
      <c r="F30" s="12"/>
      <c r="G30" s="12"/>
      <c r="H30" s="32"/>
      <c r="I30" s="32"/>
    </row>
    <row r="31" spans="1:9" ht="17.5">
      <c r="A31" s="3"/>
      <c r="B31" s="58" t="s">
        <v>3</v>
      </c>
      <c r="C31" s="56">
        <f>C19-C28</f>
        <v>575000</v>
      </c>
      <c r="D31" s="53">
        <f>D19-D28</f>
        <v>575000</v>
      </c>
      <c r="E31" s="53">
        <f>E19-E28</f>
        <v>390500</v>
      </c>
      <c r="F31" s="54">
        <f>F19-F28</f>
        <v>819980</v>
      </c>
      <c r="G31" s="55">
        <f>G19-G28</f>
        <v>1740622.6879999998</v>
      </c>
      <c r="H31" s="170" t="s">
        <v>93</v>
      </c>
      <c r="I31" s="48"/>
    </row>
    <row r="32" spans="1:9" ht="21" customHeight="1">
      <c r="B32" s="8" t="s">
        <v>6</v>
      </c>
      <c r="C32" s="33">
        <f>C31/C19</f>
        <v>1</v>
      </c>
      <c r="D32" s="33">
        <f>D31/D19</f>
        <v>1</v>
      </c>
      <c r="E32" s="33">
        <f>E31/E19</f>
        <v>0.38855721393034826</v>
      </c>
      <c r="F32" s="33">
        <f>F31/F19</f>
        <v>0.4454960339019885</v>
      </c>
      <c r="G32" s="38">
        <f>G31/G19</f>
        <v>0.52406242161445871</v>
      </c>
      <c r="H32" s="49"/>
      <c r="I32" s="49"/>
    </row>
    <row r="33" spans="1:9" ht="17" customHeight="1">
      <c r="A33" s="3"/>
      <c r="B33" t="s">
        <v>71</v>
      </c>
      <c r="H33" s="32"/>
      <c r="I33" s="32"/>
    </row>
    <row r="34" spans="1:9" ht="20" customHeight="1">
      <c r="A34" s="3">
        <v>5</v>
      </c>
      <c r="B34" s="12" t="s">
        <v>55</v>
      </c>
      <c r="C34" s="11"/>
      <c r="D34" s="11"/>
      <c r="E34" s="11"/>
      <c r="F34" s="11"/>
      <c r="G34" s="11"/>
      <c r="H34" s="32"/>
      <c r="I34" s="32"/>
    </row>
    <row r="35" spans="1:9" ht="20" customHeight="1">
      <c r="A35" s="3"/>
      <c r="B35" s="22" t="s">
        <v>83</v>
      </c>
      <c r="C35" s="65">
        <f>+(C17+C18)/1.07</f>
        <v>537383.17757009342</v>
      </c>
      <c r="D35" s="65">
        <f>+(D17+D18)/1.07</f>
        <v>537383.17757009342</v>
      </c>
      <c r="E35" s="65">
        <f t="shared" ref="E35:G35" si="2">+(E17+E18)/1.1</f>
        <v>0</v>
      </c>
      <c r="F35" s="65">
        <f t="shared" si="2"/>
        <v>0</v>
      </c>
      <c r="G35" s="66">
        <f t="shared" si="2"/>
        <v>0</v>
      </c>
      <c r="H35" s="32"/>
      <c r="I35" s="32"/>
    </row>
    <row r="36" spans="1:9" ht="20" customHeight="1">
      <c r="A36" s="3"/>
      <c r="B36" s="21" t="s">
        <v>32</v>
      </c>
      <c r="C36" s="79"/>
      <c r="D36" s="79">
        <v>50000</v>
      </c>
      <c r="E36" s="79">
        <v>150750</v>
      </c>
      <c r="F36" s="79">
        <v>276090</v>
      </c>
      <c r="G36" s="80">
        <v>498210.50399999996</v>
      </c>
      <c r="H36" s="50"/>
      <c r="I36" s="50"/>
    </row>
    <row r="37" spans="1:9" ht="20" customHeight="1">
      <c r="A37" s="3"/>
      <c r="B37" s="21" t="s">
        <v>33</v>
      </c>
      <c r="C37" s="79"/>
      <c r="D37" s="79">
        <v>30000</v>
      </c>
      <c r="E37" s="79">
        <v>40200</v>
      </c>
      <c r="F37" s="79">
        <v>73624</v>
      </c>
      <c r="G37" s="80">
        <v>132856.13440000001</v>
      </c>
      <c r="H37" s="44"/>
      <c r="I37" s="44"/>
    </row>
    <row r="38" spans="1:9" ht="17.5">
      <c r="A38" s="3"/>
      <c r="B38" s="8" t="s">
        <v>27</v>
      </c>
      <c r="C38" s="79"/>
      <c r="D38" s="79"/>
      <c r="E38" s="79">
        <v>50250</v>
      </c>
      <c r="F38" s="79">
        <v>92030</v>
      </c>
      <c r="G38" s="80">
        <v>166070.16800000001</v>
      </c>
      <c r="H38" s="36"/>
      <c r="I38" s="36"/>
    </row>
    <row r="39" spans="1:9" ht="17.5">
      <c r="A39" s="3"/>
      <c r="B39" s="8" t="s">
        <v>29</v>
      </c>
      <c r="C39" s="79"/>
      <c r="D39" s="79">
        <v>80000</v>
      </c>
      <c r="E39" s="79">
        <v>15000</v>
      </c>
      <c r="F39" s="79">
        <v>15000</v>
      </c>
      <c r="G39" s="80">
        <v>15000</v>
      </c>
      <c r="H39" s="36"/>
      <c r="I39" s="36"/>
    </row>
    <row r="40" spans="1:9" ht="18" thickBot="1">
      <c r="A40" s="3"/>
      <c r="B40" s="8" t="s">
        <v>30</v>
      </c>
      <c r="C40" s="85"/>
      <c r="D40" s="85"/>
      <c r="E40" s="85">
        <v>10000</v>
      </c>
      <c r="F40" s="85">
        <v>10000</v>
      </c>
      <c r="G40" s="88">
        <v>10000</v>
      </c>
      <c r="H40" s="36"/>
      <c r="I40" s="36"/>
    </row>
    <row r="41" spans="1:9" ht="18" thickBot="1">
      <c r="A41" s="3"/>
      <c r="B41" s="10" t="s">
        <v>57</v>
      </c>
      <c r="C41" s="86">
        <f>SUM(C36:C40)</f>
        <v>0</v>
      </c>
      <c r="D41" s="87">
        <f>SUM(D36:D40)</f>
        <v>160000</v>
      </c>
      <c r="E41" s="87">
        <f>SUM(E36:E40)</f>
        <v>266200</v>
      </c>
      <c r="F41" s="87">
        <f>SUM(F36:F40)</f>
        <v>466744</v>
      </c>
      <c r="G41" s="14">
        <f>SUM(G36:G40)</f>
        <v>822136.80639999988</v>
      </c>
      <c r="H41" s="36"/>
      <c r="I41" s="36"/>
    </row>
    <row r="42" spans="1:9" ht="17.5">
      <c r="A42" s="3"/>
      <c r="B42" s="8" t="s">
        <v>28</v>
      </c>
      <c r="C42" s="79"/>
      <c r="D42" s="81"/>
      <c r="E42" s="81">
        <v>200000</v>
      </c>
      <c r="F42" s="81">
        <v>250000</v>
      </c>
      <c r="G42" s="80">
        <v>275000</v>
      </c>
      <c r="H42" s="36"/>
      <c r="I42" s="36"/>
    </row>
    <row r="43" spans="1:9" ht="17.5">
      <c r="A43" s="3"/>
      <c r="B43" s="74" t="s">
        <v>56</v>
      </c>
      <c r="C43" s="56">
        <f>SUM(C35,C41:C42)</f>
        <v>537383.17757009342</v>
      </c>
      <c r="D43" s="59">
        <f t="shared" ref="D43:G43" si="3">SUM(D35,D41:D42)</f>
        <v>697383.17757009342</v>
      </c>
      <c r="E43" s="59">
        <f t="shared" si="3"/>
        <v>466200</v>
      </c>
      <c r="F43" s="59">
        <f t="shared" si="3"/>
        <v>716744</v>
      </c>
      <c r="G43" s="55">
        <f t="shared" si="3"/>
        <v>1097136.8063999999</v>
      </c>
      <c r="H43" s="36"/>
      <c r="I43" s="36"/>
    </row>
    <row r="44" spans="1:9" ht="7" customHeight="1">
      <c r="A44" s="3"/>
      <c r="B44" s="16"/>
      <c r="C44" s="16"/>
      <c r="D44" s="16"/>
      <c r="E44" s="16"/>
      <c r="F44" s="16"/>
      <c r="G44" s="37"/>
      <c r="H44" s="36"/>
      <c r="I44" s="36"/>
    </row>
    <row r="45" spans="1:9" ht="17.5">
      <c r="A45" s="3">
        <v>6</v>
      </c>
      <c r="B45" s="12" t="s">
        <v>62</v>
      </c>
      <c r="C45" s="56">
        <f>C31-C43</f>
        <v>37616.822429906577</v>
      </c>
      <c r="D45" s="59">
        <f>D31-D43</f>
        <v>-122383.17757009342</v>
      </c>
      <c r="E45" s="59">
        <f>E31-E43</f>
        <v>-75700</v>
      </c>
      <c r="F45" s="59">
        <f>F31-F43</f>
        <v>103236</v>
      </c>
      <c r="G45" s="55">
        <f>G31-G43</f>
        <v>643485.88159999996</v>
      </c>
      <c r="H45" s="60" t="s">
        <v>63</v>
      </c>
      <c r="I45" s="36"/>
    </row>
    <row r="46" spans="1:9" ht="17.5">
      <c r="A46" s="3"/>
      <c r="B46" s="18" t="s">
        <v>74</v>
      </c>
      <c r="C46" s="75">
        <f>C45/C19</f>
        <v>6.5420560747663614E-2</v>
      </c>
      <c r="D46" s="75">
        <f>D45/D19</f>
        <v>-0.21284030881755378</v>
      </c>
      <c r="E46" s="75">
        <f>E45/E19</f>
        <v>-7.5323383084577117E-2</v>
      </c>
      <c r="F46" s="75">
        <f>F45/F19</f>
        <v>5.6088232098228837E-2</v>
      </c>
      <c r="G46" s="76">
        <f>G45/G19</f>
        <v>0.19373915536714578</v>
      </c>
      <c r="H46" s="63" t="s">
        <v>92</v>
      </c>
      <c r="I46" s="49"/>
    </row>
    <row r="47" spans="1:9" ht="17.5">
      <c r="A47" s="3"/>
      <c r="B47" t="s">
        <v>72</v>
      </c>
    </row>
    <row r="48" spans="1:9" ht="17.5">
      <c r="A48" s="3">
        <v>7</v>
      </c>
      <c r="B48" s="12" t="s">
        <v>59</v>
      </c>
      <c r="C48" s="11"/>
      <c r="D48" s="11"/>
      <c r="E48" s="11"/>
      <c r="F48" s="11"/>
      <c r="G48" s="11"/>
    </row>
    <row r="49" spans="2:9">
      <c r="B49" s="61" t="s">
        <v>62</v>
      </c>
      <c r="C49" s="56">
        <f>C45</f>
        <v>37616.822429906577</v>
      </c>
      <c r="D49" s="59">
        <f t="shared" ref="D49:G49" si="4">D45</f>
        <v>-122383.17757009342</v>
      </c>
      <c r="E49" s="59">
        <f t="shared" si="4"/>
        <v>-75700</v>
      </c>
      <c r="F49" s="59">
        <f t="shared" si="4"/>
        <v>103236</v>
      </c>
      <c r="G49" s="55">
        <f t="shared" si="4"/>
        <v>643485.88159999996</v>
      </c>
      <c r="H49" s="60"/>
      <c r="I49" s="23"/>
    </row>
    <row r="50" spans="2:9">
      <c r="B50" s="61" t="s">
        <v>66</v>
      </c>
      <c r="C50" s="79">
        <v>150000</v>
      </c>
      <c r="D50" s="79">
        <v>150000</v>
      </c>
      <c r="E50" s="79"/>
      <c r="F50" s="79"/>
      <c r="G50" s="80"/>
      <c r="H50" s="60" t="s">
        <v>73</v>
      </c>
    </row>
    <row r="51" spans="2:9">
      <c r="B51" s="61" t="s">
        <v>64</v>
      </c>
      <c r="C51" s="79"/>
      <c r="D51" s="79">
        <v>150000</v>
      </c>
      <c r="E51" s="79">
        <v>250000</v>
      </c>
      <c r="F51" s="79"/>
      <c r="G51" s="80"/>
      <c r="H51" s="68" t="s">
        <v>79</v>
      </c>
      <c r="I51" s="23"/>
    </row>
    <row r="52" spans="2:9">
      <c r="B52" s="62" t="s">
        <v>65</v>
      </c>
      <c r="C52" s="79"/>
      <c r="D52" s="79"/>
      <c r="E52" s="79"/>
      <c r="F52" s="79"/>
      <c r="G52" s="80"/>
      <c r="H52" s="60" t="s">
        <v>68</v>
      </c>
    </row>
    <row r="53" spans="2:9">
      <c r="B53" s="62" t="s">
        <v>67</v>
      </c>
      <c r="C53" s="85"/>
      <c r="D53" s="85">
        <v>250000</v>
      </c>
      <c r="E53" s="85">
        <v>400000</v>
      </c>
      <c r="F53" s="85"/>
      <c r="G53" s="88"/>
      <c r="H53" s="60" t="s">
        <v>70</v>
      </c>
    </row>
    <row r="54" spans="2:9">
      <c r="B54" s="22" t="s">
        <v>60</v>
      </c>
      <c r="C54" s="97">
        <f>C49+C50-C51-C52+C53</f>
        <v>187616.82242990658</v>
      </c>
      <c r="D54" s="97">
        <f t="shared" ref="D54:F54" si="5">D49+D50-D51-D52+D53</f>
        <v>127616.82242990658</v>
      </c>
      <c r="E54" s="97">
        <f t="shared" si="5"/>
        <v>74300</v>
      </c>
      <c r="F54" s="97">
        <f t="shared" si="5"/>
        <v>103236</v>
      </c>
      <c r="G54" s="100">
        <f>G49+G50-G51-G52+G53</f>
        <v>643485.88159999996</v>
      </c>
      <c r="H54" s="7"/>
    </row>
    <row r="55" spans="2:9" ht="15">
      <c r="B55" s="12" t="s">
        <v>61</v>
      </c>
      <c r="C55" s="69">
        <f>C54</f>
        <v>187616.82242990658</v>
      </c>
      <c r="D55" s="70">
        <f>D54+C55</f>
        <v>315233.64485981315</v>
      </c>
      <c r="E55" s="70">
        <f t="shared" ref="E55:G55" si="6">E54+D55</f>
        <v>389533.64485981315</v>
      </c>
      <c r="F55" s="70">
        <f t="shared" si="6"/>
        <v>492769.64485981315</v>
      </c>
      <c r="G55" s="71">
        <f t="shared" si="6"/>
        <v>1136255.5264598131</v>
      </c>
      <c r="H55" s="60" t="s">
        <v>69</v>
      </c>
    </row>
  </sheetData>
  <mergeCells count="3">
    <mergeCell ref="B1:G1"/>
    <mergeCell ref="C3:F3"/>
    <mergeCell ref="C4:F4"/>
  </mergeCells>
  <pageMargins left="0.75" right="0.75" top="1" bottom="1" header="0.5" footer="0.5"/>
  <pageSetup orientation="portrait" horizontalDpi="4294967292" verticalDpi="4294967292"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
  <sheetViews>
    <sheetView topLeftCell="A10" workbookViewId="0">
      <selection activeCell="E4" sqref="E4"/>
    </sheetView>
  </sheetViews>
  <sheetFormatPr defaultColWidth="11" defaultRowHeight="13.5"/>
  <cols>
    <col min="1" max="2" width="11" customWidth="1"/>
    <col min="3" max="3" width="67.61328125" style="26" customWidth="1"/>
    <col min="4" max="4" width="14.3828125" customWidth="1"/>
    <col min="5" max="5" width="15.4609375" customWidth="1"/>
    <col min="6" max="6" width="14" customWidth="1"/>
    <col min="7" max="7" width="19.15234375" customWidth="1"/>
    <col min="8" max="10" width="11" customWidth="1"/>
    <col min="11" max="11" width="14.4609375" customWidth="1"/>
  </cols>
  <sheetData>
    <row r="1" spans="1:7" ht="18" thickBot="1">
      <c r="A1" s="145" t="s">
        <v>36</v>
      </c>
      <c r="B1" s="146"/>
      <c r="C1" s="146"/>
      <c r="D1" s="34"/>
      <c r="E1" s="34"/>
    </row>
    <row r="2" spans="1:7" ht="33.5" customHeight="1" thickBot="1">
      <c r="A2" s="25" t="s">
        <v>38</v>
      </c>
      <c r="B2" s="25" t="s">
        <v>37</v>
      </c>
      <c r="C2" s="102" t="s">
        <v>86</v>
      </c>
    </row>
    <row r="3" spans="1:7" ht="27.5" thickBot="1">
      <c r="A3" s="25" t="s">
        <v>39</v>
      </c>
      <c r="B3" s="27" t="s">
        <v>40</v>
      </c>
      <c r="C3" s="105" t="s">
        <v>87</v>
      </c>
    </row>
    <row r="4" spans="1:7" ht="146" customHeight="1" thickBot="1">
      <c r="A4" s="155" t="s">
        <v>10</v>
      </c>
      <c r="B4" s="106" t="s">
        <v>21</v>
      </c>
      <c r="C4" s="28" t="s">
        <v>91</v>
      </c>
    </row>
    <row r="5" spans="1:7" ht="29" customHeight="1" thickBot="1">
      <c r="A5" s="156"/>
      <c r="B5" s="101" t="s">
        <v>22</v>
      </c>
      <c r="C5" s="102" t="s">
        <v>7</v>
      </c>
    </row>
    <row r="6" spans="1:7" ht="159.75" customHeight="1" thickBot="1">
      <c r="A6" s="156"/>
      <c r="B6" s="101" t="s">
        <v>23</v>
      </c>
      <c r="C6" s="103"/>
    </row>
    <row r="7" spans="1:7" ht="42.75" customHeight="1">
      <c r="A7" s="156"/>
      <c r="B7" s="110" t="s">
        <v>34</v>
      </c>
      <c r="C7" s="107" t="s">
        <v>89</v>
      </c>
    </row>
    <row r="8" spans="1:7" ht="251" customHeight="1">
      <c r="A8" s="111" t="s">
        <v>35</v>
      </c>
      <c r="B8" s="112" t="s">
        <v>26</v>
      </c>
      <c r="C8" s="113" t="s">
        <v>88</v>
      </c>
    </row>
    <row r="9" spans="1:7" ht="84" customHeight="1">
      <c r="A9" s="108"/>
      <c r="B9" s="114"/>
      <c r="C9" s="109"/>
    </row>
    <row r="10" spans="1:7" ht="15">
      <c r="A10" s="20"/>
      <c r="B10" s="24"/>
      <c r="C10" s="24" t="s">
        <v>8</v>
      </c>
      <c r="D10" s="24"/>
      <c r="E10" s="24"/>
      <c r="F10" s="24"/>
      <c r="G10" s="24"/>
    </row>
    <row r="11" spans="1:7">
      <c r="A11" s="19"/>
      <c r="B11" s="19" t="s">
        <v>42</v>
      </c>
      <c r="C11" s="19" t="s">
        <v>43</v>
      </c>
      <c r="D11" s="19" t="s">
        <v>44</v>
      </c>
      <c r="E11" s="19" t="s">
        <v>51</v>
      </c>
      <c r="F11" s="19" t="s">
        <v>52</v>
      </c>
      <c r="G11" s="19" t="s">
        <v>45</v>
      </c>
    </row>
    <row r="12" spans="1:7">
      <c r="A12" s="15" t="s">
        <v>12</v>
      </c>
      <c r="B12" s="15" t="s">
        <v>46</v>
      </c>
      <c r="C12" s="15"/>
      <c r="D12" s="30"/>
      <c r="E12" s="150" t="s">
        <v>49</v>
      </c>
      <c r="F12" s="151"/>
      <c r="G12" s="152"/>
    </row>
    <row r="13" spans="1:7">
      <c r="A13" s="15" t="s">
        <v>13</v>
      </c>
      <c r="B13" s="15" t="s">
        <v>46</v>
      </c>
      <c r="C13" s="15"/>
      <c r="D13" s="30"/>
      <c r="E13" s="153" t="s">
        <v>47</v>
      </c>
      <c r="F13" s="151"/>
      <c r="G13" s="151"/>
    </row>
    <row r="14" spans="1:7">
      <c r="A14" s="15"/>
      <c r="B14" s="15"/>
      <c r="C14" s="15"/>
      <c r="D14" s="30"/>
      <c r="E14" s="17"/>
      <c r="F14" s="16"/>
      <c r="G14" s="16"/>
    </row>
    <row r="15" spans="1:7">
      <c r="A15" s="15" t="s">
        <v>14</v>
      </c>
      <c r="B15" s="15" t="s">
        <v>48</v>
      </c>
      <c r="C15" s="15"/>
      <c r="D15" s="30"/>
      <c r="E15" s="17">
        <v>0.2</v>
      </c>
      <c r="F15" s="16">
        <f>G15-D15</f>
        <v>0</v>
      </c>
      <c r="G15" s="16">
        <f>D15/(1-E15)</f>
        <v>0</v>
      </c>
    </row>
    <row r="16" spans="1:7">
      <c r="A16" s="15"/>
      <c r="B16" s="15" t="s">
        <v>46</v>
      </c>
      <c r="C16" s="15"/>
      <c r="D16" s="30"/>
      <c r="E16" s="154" t="s">
        <v>50</v>
      </c>
      <c r="F16" s="151"/>
      <c r="G16" s="152"/>
    </row>
    <row r="17" spans="1:7" ht="23" customHeight="1">
      <c r="A17" s="15"/>
      <c r="B17" s="15"/>
      <c r="C17" s="15"/>
      <c r="D17" s="30"/>
      <c r="E17" s="17"/>
      <c r="F17" s="16"/>
      <c r="G17" s="16"/>
    </row>
    <row r="18" spans="1:7">
      <c r="A18" s="15" t="s">
        <v>15</v>
      </c>
      <c r="B18" s="15" t="s">
        <v>48</v>
      </c>
      <c r="C18" s="15"/>
      <c r="D18" s="30"/>
      <c r="E18" s="17">
        <v>0.2</v>
      </c>
      <c r="F18" s="16">
        <f>G18-D18</f>
        <v>0</v>
      </c>
      <c r="G18" s="16">
        <f>D18/(1-E18)</f>
        <v>0</v>
      </c>
    </row>
    <row r="19" spans="1:7" ht="26" customHeight="1">
      <c r="A19" s="15"/>
      <c r="B19" s="15" t="s">
        <v>46</v>
      </c>
      <c r="C19" s="15"/>
      <c r="D19" s="30"/>
      <c r="E19" s="147" t="s">
        <v>53</v>
      </c>
      <c r="F19" s="148"/>
      <c r="G19" s="149"/>
    </row>
    <row r="20" spans="1:7" ht="35" customHeight="1">
      <c r="A20" s="15"/>
      <c r="B20" s="15"/>
      <c r="C20" s="15"/>
      <c r="D20" s="30"/>
      <c r="E20" s="17"/>
      <c r="F20" s="16"/>
      <c r="G20" s="16"/>
    </row>
    <row r="21" spans="1:7" ht="65" customHeight="1">
      <c r="A21" s="15" t="s">
        <v>16</v>
      </c>
      <c r="B21" s="15" t="s">
        <v>48</v>
      </c>
      <c r="C21" s="15"/>
      <c r="D21" s="30"/>
      <c r="E21" s="17">
        <v>0.2</v>
      </c>
      <c r="F21" s="16">
        <f>G21-D21</f>
        <v>0</v>
      </c>
      <c r="G21" s="16">
        <f>D21/(1-E21)</f>
        <v>0</v>
      </c>
    </row>
    <row r="22" spans="1:7">
      <c r="A22" s="15"/>
      <c r="B22" s="104" t="s">
        <v>85</v>
      </c>
      <c r="C22" s="15"/>
      <c r="D22" s="30"/>
      <c r="E22" s="17">
        <v>0.2</v>
      </c>
      <c r="F22" s="16">
        <f>G22-D22</f>
        <v>0</v>
      </c>
      <c r="G22" s="16">
        <f>D22/(1-E22)</f>
        <v>0</v>
      </c>
    </row>
  </sheetData>
  <mergeCells count="6">
    <mergeCell ref="A1:C1"/>
    <mergeCell ref="E19:G19"/>
    <mergeCell ref="E12:G12"/>
    <mergeCell ref="E13:G13"/>
    <mergeCell ref="E16:G16"/>
    <mergeCell ref="A4:A7"/>
  </mergeCells>
  <phoneticPr fontId="12" type="noConversion"/>
  <pageMargins left="0.75" right="0.75" top="1" bottom="1" header="0.5" footer="0.5"/>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4FD61-6B1E-4EA7-AE48-F0A51E948871}">
  <dimension ref="A1:G22"/>
  <sheetViews>
    <sheetView topLeftCell="A4" workbookViewId="0">
      <selection activeCell="C4" sqref="C4"/>
    </sheetView>
  </sheetViews>
  <sheetFormatPr defaultColWidth="11" defaultRowHeight="13.5"/>
  <cols>
    <col min="1" max="2" width="11" style="115" customWidth="1"/>
    <col min="3" max="3" width="67.61328125" style="131" customWidth="1"/>
    <col min="4" max="4" width="14.3828125" style="115" customWidth="1"/>
    <col min="5" max="5" width="15.4609375" style="115" customWidth="1"/>
    <col min="6" max="6" width="14" style="115" customWidth="1"/>
    <col min="7" max="7" width="19.15234375" style="115" customWidth="1"/>
    <col min="8" max="10" width="11" style="115" customWidth="1"/>
    <col min="11" max="11" width="14.4609375" style="115" customWidth="1"/>
    <col min="12" max="16384" width="11" style="115"/>
  </cols>
  <sheetData>
    <row r="1" spans="1:7" ht="18" thickBot="1">
      <c r="A1" s="157" t="s">
        <v>36</v>
      </c>
      <c r="B1" s="158"/>
      <c r="C1" s="158"/>
    </row>
    <row r="2" spans="1:7" ht="27.5" thickBot="1">
      <c r="A2" s="116" t="s">
        <v>38</v>
      </c>
      <c r="B2" s="116" t="s">
        <v>37</v>
      </c>
      <c r="C2" s="117" t="s">
        <v>41</v>
      </c>
    </row>
    <row r="3" spans="1:7" ht="125" customHeight="1" thickBot="1">
      <c r="A3" s="116" t="s">
        <v>39</v>
      </c>
      <c r="B3" s="118" t="s">
        <v>40</v>
      </c>
      <c r="C3" s="119" t="s">
        <v>9</v>
      </c>
    </row>
    <row r="4" spans="1:7" ht="98.5" customHeight="1" thickBot="1">
      <c r="A4" s="167" t="s">
        <v>10</v>
      </c>
      <c r="B4" s="135" t="s">
        <v>21</v>
      </c>
      <c r="C4" s="117" t="s">
        <v>90</v>
      </c>
    </row>
    <row r="5" spans="1:7" ht="16.5" customHeight="1" thickBot="1">
      <c r="A5" s="168"/>
      <c r="B5" s="133" t="s">
        <v>22</v>
      </c>
      <c r="C5" s="134" t="s">
        <v>7</v>
      </c>
    </row>
    <row r="6" spans="1:7" ht="119" customHeight="1" thickBot="1">
      <c r="A6" s="168"/>
      <c r="B6" s="133" t="s">
        <v>23</v>
      </c>
      <c r="C6" s="132" t="s">
        <v>1</v>
      </c>
    </row>
    <row r="7" spans="1:7" ht="42.75" customHeight="1" thickBot="1">
      <c r="A7" s="169"/>
      <c r="B7" s="133" t="s">
        <v>34</v>
      </c>
      <c r="C7" s="132" t="s">
        <v>2</v>
      </c>
    </row>
    <row r="8" spans="1:7" ht="251" customHeight="1" thickBot="1">
      <c r="A8" s="116" t="s">
        <v>35</v>
      </c>
      <c r="B8" s="120" t="s">
        <v>26</v>
      </c>
      <c r="C8" s="121" t="s">
        <v>0</v>
      </c>
    </row>
    <row r="9" spans="1:7" ht="84" customHeight="1" thickBot="1">
      <c r="A9" s="122"/>
      <c r="B9" s="123"/>
      <c r="C9" s="121" t="s">
        <v>31</v>
      </c>
    </row>
    <row r="10" spans="1:7" ht="15">
      <c r="A10" s="124"/>
      <c r="B10" s="125"/>
      <c r="C10" s="125" t="s">
        <v>8</v>
      </c>
      <c r="D10" s="125"/>
      <c r="E10" s="125"/>
      <c r="F10" s="125"/>
      <c r="G10" s="125"/>
    </row>
    <row r="11" spans="1:7">
      <c r="A11" s="126"/>
      <c r="B11" s="126" t="s">
        <v>42</v>
      </c>
      <c r="C11" s="126" t="s">
        <v>43</v>
      </c>
      <c r="D11" s="126" t="s">
        <v>44</v>
      </c>
      <c r="E11" s="126" t="s">
        <v>51</v>
      </c>
      <c r="F11" s="126" t="s">
        <v>52</v>
      </c>
      <c r="G11" s="126" t="s">
        <v>45</v>
      </c>
    </row>
    <row r="12" spans="1:7">
      <c r="A12" s="127" t="s">
        <v>12</v>
      </c>
      <c r="B12" s="127" t="s">
        <v>46</v>
      </c>
      <c r="C12" s="127"/>
      <c r="D12" s="128"/>
      <c r="E12" s="159" t="s">
        <v>49</v>
      </c>
      <c r="F12" s="160"/>
      <c r="G12" s="161"/>
    </row>
    <row r="13" spans="1:7">
      <c r="A13" s="127" t="s">
        <v>13</v>
      </c>
      <c r="B13" s="127" t="s">
        <v>46</v>
      </c>
      <c r="C13" s="127"/>
      <c r="D13" s="128"/>
      <c r="E13" s="162" t="s">
        <v>47</v>
      </c>
      <c r="F13" s="160"/>
      <c r="G13" s="160"/>
    </row>
    <row r="14" spans="1:7">
      <c r="A14" s="127"/>
      <c r="B14" s="127"/>
      <c r="C14" s="127"/>
      <c r="D14" s="128"/>
      <c r="E14" s="129"/>
      <c r="F14" s="130"/>
      <c r="G14" s="130"/>
    </row>
    <row r="15" spans="1:7">
      <c r="A15" s="127" t="s">
        <v>14</v>
      </c>
      <c r="B15" s="127" t="s">
        <v>48</v>
      </c>
      <c r="C15" s="127"/>
      <c r="D15" s="128"/>
      <c r="E15" s="129">
        <v>0.2</v>
      </c>
      <c r="F15" s="130">
        <f>G15-D15</f>
        <v>0</v>
      </c>
      <c r="G15" s="130">
        <f>D15/(1-E15)</f>
        <v>0</v>
      </c>
    </row>
    <row r="16" spans="1:7">
      <c r="A16" s="127"/>
      <c r="B16" s="127" t="s">
        <v>46</v>
      </c>
      <c r="C16" s="127"/>
      <c r="D16" s="128"/>
      <c r="E16" s="163" t="s">
        <v>50</v>
      </c>
      <c r="F16" s="160"/>
      <c r="G16" s="161"/>
    </row>
    <row r="17" spans="1:7" ht="23" customHeight="1">
      <c r="A17" s="127"/>
      <c r="B17" s="127"/>
      <c r="C17" s="127"/>
      <c r="D17" s="128"/>
      <c r="E17" s="129"/>
      <c r="F17" s="130"/>
      <c r="G17" s="130"/>
    </row>
    <row r="18" spans="1:7">
      <c r="A18" s="127" t="s">
        <v>15</v>
      </c>
      <c r="B18" s="127" t="s">
        <v>48</v>
      </c>
      <c r="C18" s="127"/>
      <c r="D18" s="128"/>
      <c r="E18" s="129">
        <v>0.2</v>
      </c>
      <c r="F18" s="130">
        <f>G18-D18</f>
        <v>0</v>
      </c>
      <c r="G18" s="130">
        <f>D18/(1-E18)</f>
        <v>0</v>
      </c>
    </row>
    <row r="19" spans="1:7" ht="26" customHeight="1">
      <c r="A19" s="127"/>
      <c r="B19" s="127" t="s">
        <v>46</v>
      </c>
      <c r="C19" s="127"/>
      <c r="D19" s="128"/>
      <c r="E19" s="164" t="s">
        <v>53</v>
      </c>
      <c r="F19" s="165"/>
      <c r="G19" s="166"/>
    </row>
    <row r="20" spans="1:7" ht="35" customHeight="1">
      <c r="A20" s="127"/>
      <c r="B20" s="127"/>
      <c r="C20" s="127"/>
      <c r="D20" s="128"/>
      <c r="E20" s="129"/>
      <c r="F20" s="130"/>
      <c r="G20" s="130"/>
    </row>
    <row r="21" spans="1:7" ht="65" customHeight="1">
      <c r="A21" s="127" t="s">
        <v>16</v>
      </c>
      <c r="B21" s="127" t="s">
        <v>48</v>
      </c>
      <c r="C21" s="127"/>
      <c r="D21" s="128"/>
      <c r="E21" s="129">
        <v>0.2</v>
      </c>
      <c r="F21" s="130">
        <f>G21-D21</f>
        <v>0</v>
      </c>
      <c r="G21" s="130">
        <f>D21/(1-E21)</f>
        <v>0</v>
      </c>
    </row>
    <row r="22" spans="1:7">
      <c r="A22" s="127"/>
      <c r="B22" s="127" t="s">
        <v>85</v>
      </c>
      <c r="C22" s="127"/>
      <c r="D22" s="128"/>
      <c r="E22" s="129">
        <v>0.2</v>
      </c>
      <c r="F22" s="130">
        <f>G22-D22</f>
        <v>0</v>
      </c>
      <c r="G22" s="130">
        <f>D22/(1-E22)</f>
        <v>0</v>
      </c>
    </row>
  </sheetData>
  <mergeCells count="6">
    <mergeCell ref="A1:C1"/>
    <mergeCell ref="E12:G12"/>
    <mergeCell ref="E13:G13"/>
    <mergeCell ref="E16:G16"/>
    <mergeCell ref="E19:G19"/>
    <mergeCell ref="A4:A7"/>
  </mergeCell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ProForma income - EBITDA only</vt:lpstr>
      <vt:lpstr>Assumptions</vt:lpstr>
      <vt:lpstr>Assumptions EXAMPLE</vt:lpstr>
    </vt:vector>
  </TitlesOfParts>
  <Company>Dawnbreaker,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Servo</dc:creator>
  <cp:lastModifiedBy>Rabke, Carol</cp:lastModifiedBy>
  <dcterms:created xsi:type="dcterms:W3CDTF">2005-05-22T03:07:52Z</dcterms:created>
  <dcterms:modified xsi:type="dcterms:W3CDTF">2022-04-01T19:46:42Z</dcterms:modified>
</cp:coreProperties>
</file>